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Page de garde" sheetId="1" state="visible" r:id="rId1"/>
    <sheet name="DPGF" sheetId="2" state="visible" r:id="rId2"/>
    <sheet name="Paramètres" sheetId="3" state="hidden" r:id="rId3"/>
    <sheet name="Version" sheetId="4" state="hidden" r:id="rId4"/>
    <sheet name="Coordonnées Entreprise" sheetId="5" state="visible" r:id="rId5"/>
  </sheets>
  <definedNames>
    <definedName name="Print_Titles" localSheetId="1">DPGF!$1:$3</definedName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/>
</workbook>
</file>

<file path=xl/sharedStrings.xml><?xml version="1.0" encoding="utf-8"?>
<sst xmlns="http://schemas.openxmlformats.org/spreadsheetml/2006/main" count="304" uniqueCount="304">
  <si>
    <t xml:space="preserve">MAITRE D'OUVRAGE
CEREMA DTER E
1 Ile du Saulcy
CS 30855 Dir Ter Est Bat C
57045 METZ CEDEX 1</t>
  </si>
  <si>
    <t xml:space="preserve">ARCHITECTE : 
    ECHO ARCHITECTURE
    20 rue des Foulons
    67200 Strasbourg
    Tél : 09 62 67 12 23
    Mél : info@echo-archi.com</t>
  </si>
  <si>
    <t xml:space="preserve">ECONOMISTE DE LA CONSTRUCTION : 
    AGORA MO
    31J Victor Schoelcher
    68200 MULHOUSE
    Tél : 0389 458 286
    Mél : agoramo68@gmail.com</t>
  </si>
  <si>
    <t xml:space="preserve">BE STRUCTURE : 
    IH INGENIERIE
    15 rue Poincaré
    68100 MULHOUSE
    Tél : 03 89 44 20 61
    Mél : contact@ih-ingenierie.fr</t>
  </si>
  <si>
    <t xml:space="preserve">BE FLUIDES : 
    LARBRE INGENIERIE
    12 C Chemin de la Hardt
    68080 INGERSHEIM
    Tél : 03 89 80 39 69
    Mél : bet68@larbre-ingenierie.fr</t>
  </si>
  <si>
    <t>Dossier</t>
  </si>
  <si>
    <t xml:space="preserve">COORDONNATEUR SECURITE CHANTIER : 
    QUALICONSULT SECURITE - ALSACE &amp; FRANCHE-COMTE
    19 rue des Cigognes
    67960 ENTZHEIM</t>
  </si>
  <si>
    <t>Date</t>
  </si>
  <si>
    <t>Phase</t>
  </si>
  <si>
    <t>Indice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</si>
  <si>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</si>
  <si>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</si>
  <si>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</si>
  <si>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</si>
  <si>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</si>
  <si>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</si>
  <si>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</si>
  <si>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</si>
  <si>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</si>
  <si>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</si>
  <si>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</si>
  <si>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</si>
  <si>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</si>
  <si>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</si>
  <si>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</si>
  <si>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</si>
  <si>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</si>
  <si>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</si>
  <si>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</si>
  <si>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 xml:space="preserve">Code CAO</t>
  </si>
  <si>
    <t>Désignation</t>
  </si>
  <si>
    <t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</si>
  <si>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</si>
  <si>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</si>
  <si>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</si>
  <si>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</si>
  <si>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</si>
  <si>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</si>
  <si>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>Marque</t>
  </si>
  <si>
    <t>Référence</t>
  </si>
  <si>
    <t>Commentaire</t>
  </si>
  <si>
    <t>Localisation</t>
  </si>
  <si>
    <t xml:space="preserve">Lot n°2</t>
  </si>
  <si>
    <t>COUVERTURE</t>
  </si>
  <si>
    <t>2.1</t>
  </si>
  <si>
    <t xml:space="preserve">COUVERTURE ZINC A JOINT DEBOUT - ZINGUERIE </t>
  </si>
  <si>
    <t>4.&amp;</t>
  </si>
  <si>
    <t>2.1.2</t>
  </si>
  <si>
    <t xml:space="preserve">INSTALLATION DE CHANTIER</t>
  </si>
  <si>
    <t xml:space="preserve">Aménagements et installation de chantier</t>
  </si>
  <si>
    <t>FT</t>
  </si>
  <si>
    <t xml:space="preserve">Branchements de chantier </t>
  </si>
  <si>
    <t xml:space="preserve">Clôture de chantier</t>
  </si>
  <si>
    <t xml:space="preserve">Panneau de chantier </t>
  </si>
  <si>
    <t xml:space="preserve">Entretiens et protections du chantier</t>
  </si>
  <si>
    <t>2.1.3</t>
  </si>
  <si>
    <t xml:space="preserve">DEPOSE COUVERTURE CUIVRE</t>
  </si>
  <si>
    <t>2.1.3.1</t>
  </si>
  <si>
    <t xml:space="preserve">Dépose de la toiture</t>
  </si>
  <si>
    <t>M²</t>
  </si>
  <si>
    <t>9.T</t>
  </si>
  <si>
    <t>9.L</t>
  </si>
  <si>
    <t xml:space="preserve">Localisation : toiture cuivre sur bâtiment C</t>
  </si>
  <si>
    <t>9.M.A</t>
  </si>
  <si>
    <t>9.M.B</t>
  </si>
  <si>
    <t>9.M.Z</t>
  </si>
  <si>
    <t>9.&amp;</t>
  </si>
  <si>
    <t>2.1.3.2</t>
  </si>
  <si>
    <t xml:space="preserve">Dépose zinguerie</t>
  </si>
  <si>
    <t>ML</t>
  </si>
  <si>
    <t xml:space="preserve">Localisation : Dépose des gouttières et des descentes en cuivre</t>
  </si>
  <si>
    <t>9.M.C</t>
  </si>
  <si>
    <t>2.1.3.3</t>
  </si>
  <si>
    <t xml:space="preserve">Dépose des couvertines</t>
  </si>
  <si>
    <t xml:space="preserve">Localisation : Sur mur pignon du bâtiment C</t>
  </si>
  <si>
    <t>2.1.3.4</t>
  </si>
  <si>
    <t xml:space="preserve">Dépose des habillages de cheminée</t>
  </si>
  <si>
    <t>ENS</t>
  </si>
  <si>
    <t xml:space="preserve">Localisation : 2 conduit de fumée sur couverture, et 2 sur mur pignon</t>
  </si>
  <si>
    <t>2.1.4</t>
  </si>
  <si>
    <t xml:space="preserve">OUVRAGES DE ZINGUERIE</t>
  </si>
  <si>
    <t>2.1.4.1</t>
  </si>
  <si>
    <t xml:space="preserve">VOLIGEAGE SAPIN</t>
  </si>
  <si>
    <t>2.1.4.1.1</t>
  </si>
  <si>
    <t xml:space="preserve">Voligeage sapin</t>
  </si>
  <si>
    <t xml:space="preserve">Localisation : Remplacement à 100 % de la volige bois existante</t>
  </si>
  <si>
    <t>5.&amp;</t>
  </si>
  <si>
    <t>2.1.4.2</t>
  </si>
  <si>
    <t xml:space="preserve">CHARPENTE BOIS</t>
  </si>
  <si>
    <t>2.1.4.2.1</t>
  </si>
  <si>
    <t xml:space="preserve">Planche d'égout bois</t>
  </si>
  <si>
    <t>2.1.4.2.2</t>
  </si>
  <si>
    <t xml:space="preserve">Planche de rive </t>
  </si>
  <si>
    <t>2.1.4.3</t>
  </si>
  <si>
    <t xml:space="preserve">COUVERTURE EN ZINC A JOINTS DEBOUT</t>
  </si>
  <si>
    <t>2.1.4.3.1</t>
  </si>
  <si>
    <t xml:space="preserve">Sous couche sous zinc à joint debout</t>
  </si>
  <si>
    <t>2.1.4.3.2</t>
  </si>
  <si>
    <t xml:space="preserve">Couverture en longues feuilles de zinc à joints debout</t>
  </si>
  <si>
    <t>2.1.4.4</t>
  </si>
  <si>
    <t>ZINGUERIE</t>
  </si>
  <si>
    <t>2.1.4.4.1</t>
  </si>
  <si>
    <t xml:space="preserve">Gouttière pendante en zinc</t>
  </si>
  <si>
    <t xml:space="preserve">Localisation : gouttière </t>
  </si>
  <si>
    <t>2.1.4.4.2</t>
  </si>
  <si>
    <t xml:space="preserve">About de gouttière</t>
  </si>
  <si>
    <t>2.1.4.4.3</t>
  </si>
  <si>
    <t xml:space="preserve">Joint de dilatation</t>
  </si>
  <si>
    <t>2.1.4.4.4</t>
  </si>
  <si>
    <t xml:space="preserve">Naissance en zinc</t>
  </si>
  <si>
    <t>2.1.4.4.5</t>
  </si>
  <si>
    <t xml:space="preserve">Coude en ZINC </t>
  </si>
  <si>
    <t>9.M.D</t>
  </si>
  <si>
    <t>2.1.4.4.6</t>
  </si>
  <si>
    <t xml:space="preserve">Tuyaux de descente d'eaux pluviales, en zinc. Ø  100 mm</t>
  </si>
  <si>
    <t>2.1.4.4.7</t>
  </si>
  <si>
    <t xml:space="preserve">Bande d'égout</t>
  </si>
  <si>
    <t>2.1.4.4.8</t>
  </si>
  <si>
    <t xml:space="preserve">Couloir d'écoulement</t>
  </si>
  <si>
    <t xml:space="preserve">Localisation : couloir découlement sur pignon sur chaque pan de toiture</t>
  </si>
  <si>
    <t>2.1.4.4.9</t>
  </si>
  <si>
    <t xml:space="preserve">Solin en zinc </t>
  </si>
  <si>
    <t>2.1.4.4.10</t>
  </si>
  <si>
    <t xml:space="preserve">Entourage de souche de cheminée en zinc de 0,65 mm d'épaisseur.</t>
  </si>
  <si>
    <t>2.1.4.4.11</t>
  </si>
  <si>
    <t xml:space="preserve">Habillage de souche de cheminée dim 0.50 x 0.80 x hauteur suivant existant , zinc de 0,65 mm d'épaisseur.</t>
  </si>
  <si>
    <t>2.1.4.4.12</t>
  </si>
  <si>
    <t xml:space="preserve">Habillage de souche de cheminée dim 0.50 x 1.20 x hauteur suivant existant , zinc de 0,65 mm d'épaisseur. </t>
  </si>
  <si>
    <t>2.1.4.4.13</t>
  </si>
  <si>
    <t xml:space="preserve">Habillage de souche de cheminée dim 0.50 x 1.30 x hauteur suivant existant , zinc de 0,65 mm d'épaisseur.</t>
  </si>
  <si>
    <t>2.1.4.4.14</t>
  </si>
  <si>
    <t xml:space="preserve">Habillage de souche de cheminée dim 0.50 x 2.30 x hauteur suivant existant , zinc de 0,65 mm d'épaisseur. </t>
  </si>
  <si>
    <t>2.1.4.4.15</t>
  </si>
  <si>
    <t xml:space="preserve">Habillage de souche de cheminée en zinc de 0,65 mm d'épaisseur. </t>
  </si>
  <si>
    <t>2.1.4.4.16</t>
  </si>
  <si>
    <t xml:space="preserve">Chapeau par pluie sur conduit de fumée , dim 2.30 x 0.50 m</t>
  </si>
  <si>
    <t>2.1.4.4.17</t>
  </si>
  <si>
    <t xml:space="preserve">Chapeau par pluie sur conduit de fumée , dim 1.30 x 0.50 m</t>
  </si>
  <si>
    <t>2.1.4.4.18</t>
  </si>
  <si>
    <t xml:space="preserve">Chapeau par pluie sur conduit de fumée , dim 1.20 x 0.50 m </t>
  </si>
  <si>
    <t>2.1.4.4.19</t>
  </si>
  <si>
    <t xml:space="preserve">Chapeau par pluie sur conduit de fumée , dim 0.80 x 0.50 m  </t>
  </si>
  <si>
    <t>2.1.4.4.20</t>
  </si>
  <si>
    <t xml:space="preserve">Ventilation des chutes EU / EV</t>
  </si>
  <si>
    <t>2.1.4.4.21</t>
  </si>
  <si>
    <t xml:space="preserve">Couvertine en zinc, déploiement environ 0.50 m comprenant :</t>
  </si>
  <si>
    <t xml:space="preserve">Localisation : sur acrotère des pignons</t>
  </si>
  <si>
    <t>2.1.5</t>
  </si>
  <si>
    <t xml:space="preserve">ISOLATION COMBLE PERDU</t>
  </si>
  <si>
    <t>2.1.5.1</t>
  </si>
  <si>
    <t xml:space="preserve">Isolation horizontale épaisseur 300 mm pour R minimum de R=8.55 m².K/W en 1 couches de laine de verre déroulées avec pare-vapeur </t>
  </si>
  <si>
    <t xml:space="preserve">Localisation : Sur comble non aménageable de la couverture du bâtiment C</t>
  </si>
  <si>
    <t>3.&amp;</t>
  </si>
  <si>
    <t xml:space="preserve">Total H.T. :</t>
  </si>
  <si>
    <t xml:space="preserve">Total T.V.A. (20%) :</t>
  </si>
  <si>
    <t xml:space="preserve">Total T.T.C. :</t>
  </si>
  <si>
    <t>2.2</t>
  </si>
  <si>
    <t xml:space="preserve">COUVERTURE BAC ACIER - VARIANTE</t>
  </si>
  <si>
    <t xml:space="preserve"> Variante</t>
  </si>
  <si>
    <t>2.2.1</t>
  </si>
  <si>
    <t>2.2.1.1</t>
  </si>
  <si>
    <t>2.2.1.2</t>
  </si>
  <si>
    <t>2.2.1.3</t>
  </si>
  <si>
    <t>2.2.1.4</t>
  </si>
  <si>
    <t>2.2.2</t>
  </si>
  <si>
    <t>2.2.2.1</t>
  </si>
  <si>
    <t xml:space="preserve">LAMBOURDE SOUPORT DE COUVERTURE BAC ACIER</t>
  </si>
  <si>
    <t>2.2.2.1.1</t>
  </si>
  <si>
    <t xml:space="preserve">Lambourde bois </t>
  </si>
  <si>
    <t xml:space="preserve">Localisation : couverture bâtiment C</t>
  </si>
  <si>
    <t>2.2.2.2</t>
  </si>
  <si>
    <t xml:space="preserve">PLANCHE D'EGOUT</t>
  </si>
  <si>
    <t>2.2.2.2.1</t>
  </si>
  <si>
    <t>2.2.3</t>
  </si>
  <si>
    <t xml:space="preserve">COUVERTURE BAC ACIER PRE-LAQUE</t>
  </si>
  <si>
    <t>2.2.3.1</t>
  </si>
  <si>
    <t>5.T</t>
  </si>
  <si>
    <t>2.2.3.1.1</t>
  </si>
  <si>
    <t xml:space="preserve">Bacs acier pré-laqué </t>
  </si>
  <si>
    <t>2.2.3.1.2</t>
  </si>
  <si>
    <t xml:space="preserve">Closoir d'égout</t>
  </si>
  <si>
    <t xml:space="preserve">Localisation : bas de pente en égout de couverture.</t>
  </si>
  <si>
    <t>2.2.3.1.3</t>
  </si>
  <si>
    <t xml:space="preserve">Faîtage ventilé</t>
  </si>
  <si>
    <t xml:space="preserve">Localisation : Faîtage</t>
  </si>
  <si>
    <t>2.2.3.1.4</t>
  </si>
  <si>
    <t xml:space="preserve">Couloir d'écoulement en tôle pré-laquée</t>
  </si>
  <si>
    <t>2.2.3.1.5</t>
  </si>
  <si>
    <t xml:space="preserve">Rive de raccord contre maçonnerie </t>
  </si>
  <si>
    <t xml:space="preserve">Localisation : Rive latéral sur maçonnerie pignon</t>
  </si>
  <si>
    <t>2.2.3.1.6</t>
  </si>
  <si>
    <t xml:space="preserve">Couvertine sur murs déploiement environ 0.50 m </t>
  </si>
  <si>
    <t xml:space="preserve">Localisation : Acrotère sur pignon largeur environ 500 mm</t>
  </si>
  <si>
    <t>2.2.3.1.7</t>
  </si>
  <si>
    <t xml:space="preserve">Manchon EPDM de sortie de toiture pour bacs acier</t>
  </si>
  <si>
    <t xml:space="preserve">Localisation : Sortie de ventilation existante sur couverture bat C</t>
  </si>
  <si>
    <t>2.2.3.1.8</t>
  </si>
  <si>
    <t xml:space="preserve">Entourage de souche de cheminée en tôle pré-laquée </t>
  </si>
  <si>
    <t>2.2.3.1.9</t>
  </si>
  <si>
    <t xml:space="preserve">Habillage de cheminée dim 0.80 x 0.50 x hauteur suivant existant </t>
  </si>
  <si>
    <t>2.2.3.1.10</t>
  </si>
  <si>
    <t xml:space="preserve">Habillage de cheminée dim 1.20 x 0.50 x hauteur suivant existant  </t>
  </si>
  <si>
    <t>2.2.3.1.11</t>
  </si>
  <si>
    <t xml:space="preserve">Habillage de cheminée dim 1.30 x 0.50 x hauteur suivant existant </t>
  </si>
  <si>
    <t>2.2.3.1.12</t>
  </si>
  <si>
    <t xml:space="preserve">Habillage de cheminée dim 2.30 x 0.50 x hauteur suivant existant</t>
  </si>
  <si>
    <t>2.2.3.1.13</t>
  </si>
  <si>
    <t xml:space="preserve">Chapeau par pluie sur conduit de fumée en tôle pré-laquée dim 0.50 x 0.80 </t>
  </si>
  <si>
    <t>2.2.3.1.14</t>
  </si>
  <si>
    <t xml:space="preserve">Chapeau par pluie sur conduit de fumée en tôle pré-laquée dim 0.50 x 1.20</t>
  </si>
  <si>
    <t>2.2.3.1.15</t>
  </si>
  <si>
    <t xml:space="preserve">Chapeau par pluie sur conduit de fumée en tôle pré-laquée dim 0.50 x 1.30</t>
  </si>
  <si>
    <t>2.2.3.1.16</t>
  </si>
  <si>
    <t xml:space="preserve">Chapeau par pluie sur conduit de fumée en tôle pré-laquée dim 0.50 x 2.30</t>
  </si>
  <si>
    <t>2.2.3.1.17</t>
  </si>
  <si>
    <t xml:space="preserve">Manutention des produits par grutage</t>
  </si>
  <si>
    <t>2.2.3.2</t>
  </si>
  <si>
    <t>2.2.3.2.1</t>
  </si>
  <si>
    <t>2.2.3.2.2</t>
  </si>
  <si>
    <t>2.2.3.2.3</t>
  </si>
  <si>
    <t>2.2.3.2.4</t>
  </si>
  <si>
    <t>2.2.3.2.5</t>
  </si>
  <si>
    <t>2.2.3.2.6</t>
  </si>
  <si>
    <t>2.2.3.2.7</t>
  </si>
  <si>
    <t>2.2.3.2.8</t>
  </si>
  <si>
    <t>2.2.3.2.9</t>
  </si>
  <si>
    <t>2.2.4</t>
  </si>
  <si>
    <t>2.2.4.1</t>
  </si>
  <si>
    <t xml:space="preserve">Non totalisé</t>
  </si>
  <si>
    <t xml:space="preserve">RECAPITULATIF
Lot n°2 COUVERTURE</t>
  </si>
  <si>
    <t xml:space="preserve">RECAPITULATIF DES CHAPITRES</t>
  </si>
  <si>
    <t xml:space="preserve">2.1 - COUVERTURE ZINC A JOINT DEBOUT - ZINGUERIE</t>
  </si>
  <si>
    <t xml:space="preserve">- 2.1.3 - DEPOSE COUVERTURE CUIVRE</t>
  </si>
  <si>
    <t xml:space="preserve">- 2.1.4 - OUVRAGES DE ZINGUERIE</t>
  </si>
  <si>
    <t xml:space="preserve">- 2.1.5 - ISOLATION COMBLE PERDU</t>
  </si>
  <si>
    <t xml:space="preserve">2.2 - COUVERTURE BAC ACIER - VARIANTE</t>
  </si>
  <si>
    <t xml:space="preserve">- 2.2.1 - DEPOSE COUVERTURE CUIVRE</t>
  </si>
  <si>
    <t xml:space="preserve">- 2.2.2 - CHARPENTE BOIS</t>
  </si>
  <si>
    <t xml:space="preserve">- 2.2.3 - COUVERTURE BAC ACIER PRE-LAQUE</t>
  </si>
  <si>
    <t xml:space="preserve">- 2.2.4 - ISOLATION COMBLE PERDU</t>
  </si>
  <si>
    <t xml:space="preserve">Paramètres document</t>
  </si>
  <si>
    <t>1.</t>
  </si>
  <si>
    <t xml:space="preserve">Titre du document :</t>
  </si>
  <si>
    <t>DPGF</t>
  </si>
  <si>
    <t>2.</t>
  </si>
  <si>
    <t xml:space="preserve">Titre du dossier :</t>
  </si>
  <si>
    <t xml:space="preserve">CEREMA - STRASBOURG</t>
  </si>
  <si>
    <t>3.</t>
  </si>
  <si>
    <t xml:space="preserve">Code du dossier</t>
  </si>
  <si>
    <t>2024.09.23</t>
  </si>
  <si>
    <t>4.</t>
  </si>
  <si>
    <t xml:space="preserve">Code du lot / des lots :</t>
  </si>
  <si>
    <t>5.</t>
  </si>
  <si>
    <t xml:space="preserve">Titre du lot / des lots :</t>
  </si>
  <si>
    <t>6.</t>
  </si>
  <si>
    <t xml:space="preserve">Date de valeur du lot / des lots :</t>
  </si>
  <si>
    <t>07/10/2025</t>
  </si>
  <si>
    <t>7.</t>
  </si>
  <si>
    <t xml:space="preserve">Phase :</t>
  </si>
  <si>
    <t>DCE</t>
  </si>
  <si>
    <t>8.</t>
  </si>
  <si>
    <t xml:space="preserve">Indice :</t>
  </si>
  <si>
    <t>C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</si>
  <si>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</si>
  <si>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</si>
  <si>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</si>
  <si>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</si>
  <si>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>10.</t>
  </si>
  <si>
    <t xml:space="preserve">Rue du dossier</t>
  </si>
  <si>
    <t xml:space="preserve">1 rue jean Mentelin</t>
  </si>
  <si>
    <t>11.</t>
  </si>
  <si>
    <t xml:space="preserve">Code postal et ville du dossier</t>
  </si>
  <si>
    <t xml:space="preserve">67200 STRASBOURG</t>
  </si>
  <si>
    <t>12.</t>
  </si>
  <si>
    <t xml:space="preserve">Parcelle du dossier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</si>
  <si>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</si>
  <si>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</si>
  <si>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</si>
  <si>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</si>
  <si>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</si>
  <si>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</si>
  <si>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</si>
  <si>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</si>
  <si>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</si>
  <si>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</si>
  <si>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</si>
  <si>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</si>
  <si>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</si>
  <si>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</si>
  <si>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</si>
  <si>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</si>
  <si>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</si>
  <si>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</si>
  <si>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</si>
  <si>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</si>
  <si>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>Ville</t>
  </si>
  <si>
    <t>Localité</t>
  </si>
  <si>
    <t xml:space="preserve">Boîte postale</t>
  </si>
  <si>
    <t>Téléphone</t>
  </si>
  <si>
    <t>9.</t>
  </si>
  <si>
    <t>Fax</t>
  </si>
  <si>
    <t xml:space="preserve"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</si>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</sst>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0\ [$€];[Red]\-#,##0.00\ [$€]"/>
    <numFmt numFmtId="161" formatCode="00000"/>
    <numFmt numFmtId="162" formatCode="0#&quot; &quot;##&quot; &quot;##&quot; &quot;##&quot; &quot;##"/>
  </numFmts>
  <fonts count="20">
    <font>
      <sz val="11.000000"/>
      <color theme="1"/>
      <name val="Calibri"/>
      <scheme val="minor"/>
    </font>
    <font>
      <sz val="8.000000"/>
      <color theme="1"/>
      <name val="Arial"/>
    </font>
    <font>
      <sz val="14.000000"/>
      <color theme="1"/>
      <name val="Arial"/>
    </font>
    <font>
      <b/>
      <sz val="9.000000"/>
      <color theme="1"/>
      <name val="Arial"/>
    </font>
    <font>
      <sz val="7.000000"/>
      <color theme="1"/>
      <name val="Arial"/>
    </font>
    <font>
      <b/>
      <sz val="14.000000"/>
      <color theme="1"/>
      <name val="Arial"/>
    </font>
    <font>
      <sz val="10.000000"/>
      <color theme="1"/>
      <name val="Arial"/>
    </font>
    <font>
      <sz val="7.000000"/>
      <name val="Arial"/>
    </font>
    <font>
      <b/>
      <u/>
      <sz val="12.000000"/>
      <name val="Arial"/>
    </font>
    <font>
      <b/>
      <sz val="8.000000"/>
      <name val="Arial"/>
    </font>
    <font>
      <sz val="8.000000"/>
      <name val="Arial"/>
    </font>
    <font>
      <b/>
      <sz val="11.000000"/>
      <name val="Arial"/>
    </font>
    <font>
      <sz val="6.000000"/>
      <name val="Arial"/>
    </font>
    <font>
      <i/>
      <sz val="8.000000"/>
      <name val="Arial"/>
    </font>
    <font>
      <b/>
      <sz val="10.000000"/>
      <name val="Arial"/>
    </font>
    <font>
      <b/>
      <sz val="9.000000"/>
      <name val="Arial"/>
    </font>
    <font>
      <sz val="9.000000"/>
      <color theme="1"/>
      <name val="Arial"/>
    </font>
    <font>
      <b/>
      <u/>
      <sz val="12.000000"/>
      <color theme="1"/>
      <name val="Arial"/>
    </font>
    <font>
      <b/>
      <u/>
      <sz val="10.000000"/>
      <color theme="1"/>
      <name val="Arial"/>
    </font>
    <font>
      <b/>
      <sz val="10.00000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DFDFDF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88">
    <xf fontId="0" fillId="0" borderId="0" numFmtId="0" xfId="0"/>
    <xf fontId="1" fillId="2" borderId="1" numFmtId="0" xfId="0" applyFont="1" applyFill="1" applyBorder="1" applyAlignment="1">
      <alignment vertical="top" wrapText="1"/>
    </xf>
    <xf fontId="1" fillId="2" borderId="2" numFmtId="0" xfId="0" applyFont="1" applyFill="1" applyBorder="1" applyAlignment="1">
      <alignment vertical="top" wrapText="1"/>
    </xf>
    <xf fontId="1" fillId="0" borderId="2" numFmtId="0" xfId="0" applyFont="1" applyBorder="1" applyAlignment="1">
      <alignment vertical="top" wrapText="1"/>
    </xf>
    <xf fontId="1" fillId="0" borderId="3" numFmtId="0" xfId="0" applyFont="1" applyBorder="1" applyAlignment="1">
      <alignment vertical="top" wrapText="1"/>
    </xf>
    <xf fontId="1" fillId="2" borderId="4" numFmtId="0" xfId="0" applyFont="1" applyFill="1" applyBorder="1" applyAlignment="1">
      <alignment vertical="top" wrapText="1"/>
    </xf>
    <xf fontId="1" fillId="2" borderId="0" numFmtId="0" xfId="0" applyFont="1" applyFill="1" applyAlignment="1">
      <alignment vertical="top" wrapText="1"/>
    </xf>
    <xf fontId="1" fillId="0" borderId="0" numFmtId="0" xfId="0" applyFont="1" applyAlignment="1">
      <alignment vertical="top" wrapText="1"/>
    </xf>
    <xf fontId="1" fillId="0" borderId="5" numFmtId="0" xfId="0" applyFont="1" applyBorder="1" applyAlignment="1">
      <alignment vertical="top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left" vertical="top" wrapText="1"/>
    </xf>
    <xf fontId="4" fillId="2" borderId="0" numFmtId="0" xfId="0" applyFont="1" applyFill="1" applyAlignment="1">
      <alignment vertical="top" wrapText="1"/>
    </xf>
    <xf fontId="5" fillId="0" borderId="0" numFmtId="0" xfId="0" applyFont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1" fillId="2" borderId="6" numFmtId="0" xfId="0" applyFont="1" applyFill="1" applyBorder="1" applyAlignment="1">
      <alignment vertical="top" wrapText="1"/>
    </xf>
    <xf fontId="1" fillId="2" borderId="7" numFmtId="0" xfId="0" applyFont="1" applyFill="1" applyBorder="1" applyAlignment="1">
      <alignment vertical="top" wrapText="1"/>
    </xf>
    <xf fontId="1" fillId="0" borderId="7" numFmtId="0" xfId="0" applyFont="1" applyBorder="1" applyAlignment="1">
      <alignment vertical="top" wrapText="1"/>
    </xf>
    <xf fontId="1" fillId="0" borderId="8" numFmtId="0" xfId="0" applyFont="1" applyBorder="1" applyAlignment="1">
      <alignment vertical="top" wrapText="1"/>
    </xf>
    <xf fontId="1" fillId="0" borderId="9" numFmtId="0" xfId="0" applyFont="1" applyBorder="1" applyAlignment="1">
      <alignment horizontal="center" vertical="top" wrapText="1"/>
    </xf>
    <xf fontId="7" fillId="0" borderId="10" numFmtId="0" xfId="0" applyFont="1" applyBorder="1" applyAlignment="1">
      <alignment vertical="top" wrapText="1"/>
    </xf>
    <xf fontId="8" fillId="0" borderId="2" numFmtId="0" xfId="0" applyFont="1" applyBorder="1" applyAlignment="1">
      <alignment vertical="top" wrapText="1"/>
    </xf>
    <xf fontId="8" fillId="0" borderId="10" numFmtId="0" xfId="0" applyFont="1" applyBorder="1" applyAlignment="1">
      <alignment vertical="top" wrapText="1"/>
    </xf>
    <xf fontId="7" fillId="0" borderId="11" numFmtId="0" xfId="0" applyFont="1" applyBorder="1" applyAlignment="1">
      <alignment vertical="top" wrapText="1"/>
    </xf>
    <xf fontId="8" fillId="0" borderId="0" numFmtId="0" xfId="0" applyFont="1" applyAlignment="1">
      <alignment vertical="top" wrapText="1"/>
    </xf>
    <xf fontId="8" fillId="0" borderId="11" numFmtId="0" xfId="0" applyFont="1" applyBorder="1" applyAlignment="1">
      <alignment vertical="top" wrapText="1"/>
    </xf>
    <xf fontId="3" fillId="0" borderId="0" numFmtId="0" xfId="0" applyFont="1"/>
    <xf fontId="0" fillId="0" borderId="0" numFmtId="0" xfId="0"/>
    <xf fontId="9" fillId="0" borderId="9" numFmtId="0" xfId="0" applyFont="1" applyBorder="1" applyAlignment="1">
      <alignment horizontal="right" vertical="top" wrapText="1"/>
    </xf>
    <xf fontId="10" fillId="0" borderId="12" numFmtId="4" xfId="0" applyNumberFormat="1" applyFont="1" applyBorder="1" applyAlignment="1">
      <alignment vertical="top" wrapText="1"/>
      <protection locked="0"/>
    </xf>
    <xf fontId="0" fillId="0" borderId="13" numFmtId="0" xfId="0" applyBorder="1"/>
    <xf fontId="11" fillId="0" borderId="0" numFmtId="0" xfId="0" applyFont="1" applyAlignment="1">
      <alignment vertical="top" wrapText="1"/>
    </xf>
    <xf fontId="11" fillId="0" borderId="11" numFmtId="0" xfId="0" applyFont="1" applyBorder="1" applyAlignment="1">
      <alignment vertical="top" wrapText="1"/>
    </xf>
    <xf fontId="12" fillId="0" borderId="11" numFmtId="0" xfId="0" applyFont="1" applyBorder="1" applyAlignment="1">
      <alignment vertical="top" wrapText="1"/>
    </xf>
    <xf fontId="9" fillId="0" borderId="11" numFmtId="0" xfId="0" applyFont="1" applyBorder="1" applyAlignment="1">
      <alignment vertical="top" wrapText="1"/>
    </xf>
    <xf fontId="1" fillId="0" borderId="11" numFmtId="0" xfId="0" applyFont="1" applyBorder="1" applyAlignment="1">
      <alignment vertical="top" wrapText="1"/>
    </xf>
    <xf fontId="9" fillId="0" borderId="9" numFmtId="4" xfId="0" applyNumberFormat="1" applyFont="1" applyBorder="1" applyAlignment="1">
      <alignment horizontal="right" vertical="top" wrapText="1"/>
    </xf>
    <xf fontId="10" fillId="0" borderId="12" numFmtId="4" xfId="0" applyNumberFormat="1" applyFont="1" applyBorder="1" applyAlignment="1" applyProtection="1">
      <alignment vertical="top" wrapText="1"/>
      <protection locked="0"/>
    </xf>
    <xf fontId="10" fillId="0" borderId="9" numFmtId="4" xfId="0" applyNumberFormat="1" applyFont="1" applyBorder="1" applyAlignment="1">
      <alignment vertical="top" wrapText="1"/>
    </xf>
    <xf fontId="4" fillId="0" borderId="0" numFmtId="10" xfId="0" applyNumberFormat="1" applyFont="1" applyAlignment="1">
      <alignment horizontal="right" vertical="top" wrapText="1"/>
    </xf>
    <xf fontId="13" fillId="0" borderId="11" numFmtId="0" xfId="0" applyFont="1" applyBorder="1" applyAlignment="1">
      <alignment vertical="top" wrapText="1"/>
    </xf>
    <xf fontId="9" fillId="0" borderId="9" numFmtId="3" xfId="0" applyNumberFormat="1" applyFont="1" applyBorder="1" applyAlignment="1">
      <alignment horizontal="right" vertical="top" wrapText="1"/>
    </xf>
    <xf fontId="14" fillId="0" borderId="0" numFmtId="0" xfId="0" applyFont="1" applyAlignment="1">
      <alignment vertical="top" wrapText="1"/>
    </xf>
    <xf fontId="14" fillId="0" borderId="11" numFmtId="0" xfId="0" applyFont="1" applyBorder="1" applyAlignment="1">
      <alignment vertical="top" wrapText="1"/>
    </xf>
    <xf fontId="14" fillId="0" borderId="1" numFmtId="0" xfId="0" applyFont="1" applyBorder="1" applyAlignment="1">
      <alignment vertical="top" wrapText="1"/>
    </xf>
    <xf fontId="14" fillId="0" borderId="2" numFmtId="0" xfId="0" applyFont="1" applyBorder="1" applyAlignment="1">
      <alignment vertical="top" wrapText="1"/>
    </xf>
    <xf fontId="14" fillId="0" borderId="2" numFmtId="0" xfId="0" applyFont="1" applyBorder="1" applyAlignment="1">
      <alignment horizontal="right" vertical="top" wrapText="1"/>
    </xf>
    <xf fontId="14" fillId="0" borderId="3" numFmtId="0" xfId="0" applyFont="1" applyBorder="1" applyAlignment="1">
      <alignment horizontal="right" vertical="top" wrapText="1"/>
    </xf>
    <xf fontId="1" fillId="0" borderId="4" numFmtId="0" xfId="0" applyFont="1" applyBorder="1" applyAlignment="1">
      <alignment vertical="top" wrapText="1"/>
    </xf>
    <xf fontId="14" fillId="0" borderId="4" numFmtId="0" xfId="0" applyFont="1" applyBorder="1" applyAlignment="1">
      <alignment vertical="top" wrapText="1"/>
    </xf>
    <xf fontId="14" fillId="0" borderId="0" numFmtId="160" xfId="0" applyNumberFormat="1" applyFont="1" applyAlignment="1">
      <alignment horizontal="right" vertical="top" wrapText="1"/>
    </xf>
    <xf fontId="14" fillId="0" borderId="5" numFmtId="160" xfId="0" applyNumberFormat="1" applyFont="1" applyBorder="1" applyAlignment="1">
      <alignment horizontal="right" vertical="top" wrapText="1"/>
    </xf>
    <xf fontId="14" fillId="0" borderId="6" numFmtId="0" xfId="0" applyFont="1" applyBorder="1" applyAlignment="1">
      <alignment vertical="top" wrapText="1"/>
    </xf>
    <xf fontId="14" fillId="0" borderId="7" numFmtId="0" xfId="0" applyFont="1" applyBorder="1" applyAlignment="1">
      <alignment vertical="top" wrapText="1"/>
    </xf>
    <xf fontId="14" fillId="0" borderId="7" numFmtId="160" xfId="0" applyNumberFormat="1" applyFont="1" applyBorder="1" applyAlignment="1">
      <alignment horizontal="right" vertical="top" wrapText="1"/>
    </xf>
    <xf fontId="14" fillId="0" borderId="8" numFmtId="160" xfId="0" applyNumberFormat="1" applyFont="1" applyBorder="1" applyAlignment="1">
      <alignment horizontal="right" vertical="top" wrapText="1"/>
    </xf>
    <xf fontId="15" fillId="0" borderId="0" numFmtId="0" xfId="0" applyFont="1" applyAlignment="1">
      <alignment vertical="top" wrapText="1"/>
    </xf>
    <xf fontId="15" fillId="0" borderId="14" numFmtId="160" xfId="0" applyNumberFormat="1" applyFont="1" applyBorder="1" applyAlignment="1">
      <alignment horizontal="right" vertical="top" wrapText="1"/>
    </xf>
    <xf fontId="16" fillId="0" borderId="14" numFmtId="0" xfId="0" applyFont="1" applyBorder="1" applyAlignment="1">
      <alignment horizontal="right" vertical="center" wrapText="1"/>
    </xf>
    <xf fontId="0" fillId="0" borderId="13" numFmtId="0" xfId="0" applyBorder="1" applyAlignment="1">
      <alignment wrapText="1"/>
    </xf>
    <xf fontId="3" fillId="0" borderId="0" numFmtId="0" xfId="0" applyFont="1" applyAlignment="1">
      <alignment wrapText="1"/>
    </xf>
    <xf fontId="17" fillId="0" borderId="2" numFmtId="0" xfId="0" applyFont="1" applyBorder="1" applyAlignment="1">
      <alignment horizontal="center" vertical="top" wrapText="1"/>
    </xf>
    <xf fontId="18" fillId="0" borderId="0" numFmtId="0" xfId="0" applyFont="1" applyAlignment="1">
      <alignment horizontal="center" vertical="top" wrapText="1"/>
    </xf>
    <xf fontId="19" fillId="0" borderId="0" numFmtId="0" xfId="0" applyFont="1" applyAlignment="1">
      <alignment horizontal="left" vertical="top" wrapText="1"/>
    </xf>
    <xf fontId="19" fillId="0" borderId="0" numFmtId="0" xfId="0" applyFont="1" applyAlignment="1">
      <alignment vertical="top" wrapText="1"/>
    </xf>
    <xf fontId="19" fillId="0" borderId="0" numFmtId="160" xfId="0" applyNumberFormat="1" applyFont="1" applyAlignment="1">
      <alignment horizontal="right" vertical="top" wrapText="1"/>
    </xf>
    <xf fontId="16" fillId="0" borderId="0" numFmtId="0" xfId="0" applyFont="1" applyAlignment="1">
      <alignment horizontal="left" indent="1" vertical="top" wrapText="1"/>
    </xf>
    <xf fontId="16" fillId="0" borderId="0" numFmtId="0" xfId="0" applyFont="1" applyAlignment="1">
      <alignment vertical="top" wrapText="1"/>
    </xf>
    <xf fontId="16" fillId="0" borderId="0" numFmtId="160" xfId="0" applyNumberFormat="1" applyFont="1" applyAlignment="1">
      <alignment horizontal="right" indent="1" vertical="top" wrapText="1"/>
    </xf>
    <xf fontId="16" fillId="0" borderId="0" numFmtId="160" xfId="0" applyNumberFormat="1" applyFont="1" applyAlignment="1">
      <alignment horizontal="right" vertical="top" wrapText="1"/>
    </xf>
    <xf fontId="6" fillId="0" borderId="0" numFmtId="0" xfId="0" applyFont="1" applyAlignment="1">
      <alignment horizontal="right" vertical="top" wrapText="1"/>
    </xf>
    <xf fontId="6" fillId="0" borderId="0" numFmtId="0" xfId="0" applyFont="1" applyAlignment="1">
      <alignment vertical="top" wrapText="1"/>
    </xf>
    <xf fontId="6" fillId="0" borderId="9" numFmtId="0" xfId="0" applyFont="1" applyBorder="1" applyAlignment="1">
      <alignment vertical="top" wrapText="1"/>
    </xf>
    <xf fontId="6" fillId="0" borderId="10" numFmtId="10" xfId="0" applyNumberFormat="1" applyFont="1" applyBorder="1" applyAlignment="1">
      <alignment horizontal="right" vertical="top" wrapText="1"/>
    </xf>
    <xf fontId="6" fillId="0" borderId="0" numFmtId="0" xfId="0" applyFont="1" applyAlignment="1">
      <alignment vertical="top"/>
    </xf>
    <xf fontId="6" fillId="0" borderId="11" numFmtId="10" xfId="0" applyNumberFormat="1" applyFont="1" applyBorder="1" applyAlignment="1">
      <alignment horizontal="right" vertical="top" wrapText="1"/>
    </xf>
    <xf fontId="6" fillId="0" borderId="15" numFmtId="10" xfId="0" applyNumberFormat="1" applyFont="1" applyBorder="1" applyAlignment="1">
      <alignment horizontal="right" vertical="top" wrapText="1"/>
    </xf>
    <xf fontId="19" fillId="0" borderId="0" numFmtId="0" xfId="0" applyFont="1" applyAlignment="1">
      <alignment horizontal="center" vertical="top" wrapText="1"/>
    </xf>
    <xf fontId="6" fillId="0" borderId="12" numFmtId="0" xfId="0" applyFont="1" applyBorder="1" applyAlignment="1" applyProtection="1">
      <alignment vertical="top" wrapText="1"/>
      <protection locked="0"/>
    </xf>
    <xf fontId="6" fillId="0" borderId="12" numFmtId="161" xfId="0" applyNumberFormat="1" applyFont="1" applyBorder="1" applyAlignment="1" applyProtection="1">
      <alignment vertical="top" wrapText="1"/>
      <protection locked="0"/>
    </xf>
    <xf fontId="6" fillId="0" borderId="12" numFmtId="16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png"/><Relationship Id="rId3" Type="http://schemas.openxmlformats.org/officeDocument/2006/relationships/image" Target="../media/image3.jpg"/><Relationship Id="rId4" Type="http://schemas.openxmlformats.org/officeDocument/2006/relationships/image" Target="../media/image4.jpg"/><Relationship Id="rId5" Type="http://schemas.openxmlformats.org/officeDocument/2006/relationships/image" Target="../media/image5.png"/><Relationship Id="rId6" Type="http://schemas.openxmlformats.org/officeDocument/2006/relationships/image" Target="../media/image6.jpg"/><Relationship Id="rId7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1</xdr:col>
      <xdr:colOff>94298</xdr:colOff>
      <xdr:row>0</xdr:row>
      <xdr:rowOff>88583</xdr:rowOff>
    </xdr:from>
    <xdr:to>
      <xdr:col>2</xdr:col>
      <xdr:colOff>1813687</xdr:colOff>
      <xdr:row>9</xdr:row>
      <xdr:rowOff>77993</xdr:rowOff>
    </xdr:to>
    <xdr:pic>
      <xdr:nvPicPr>
        <xdr:cNvPr id="2" name="Picture 1" descr="{c52957b2-3c45-4e62-aea3-4047bda928ff}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101918" y="88583"/>
          <a:ext cx="2412810" cy="101811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14288</xdr:rowOff>
    </xdr:from>
    <xdr:to>
      <xdr:col>8</xdr:col>
      <xdr:colOff>3811</xdr:colOff>
      <xdr:row>44</xdr:row>
      <xdr:rowOff>99923</xdr:rowOff>
    </xdr:to>
    <xdr:pic>
      <xdr:nvPicPr>
        <xdr:cNvPr id="3" name="Picture 2" descr="{ce99e96c-870c-4f89-9d88-b71f2448334b}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2924175" y="3100388"/>
          <a:ext cx="3623311" cy="2028735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85725</xdr:rowOff>
    </xdr:from>
    <xdr:to>
      <xdr:col>4</xdr:col>
      <xdr:colOff>922337</xdr:colOff>
      <xdr:row>55</xdr:row>
      <xdr:rowOff>24266</xdr:rowOff>
    </xdr:to>
    <xdr:pic>
      <xdr:nvPicPr>
        <xdr:cNvPr id="4" name="Picture 3" descr="{83a11175-a9dc-4301-8405-12039db6ddbf}"/>
        <xdr:cNvPicPr>
          <a:picLocks noChangeAspect="1"/>
        </xdr:cNvPicPr>
      </xdr:nvPicPr>
      <xdr:blipFill>
        <a:blip r:embed="rId3"/>
        <a:stretch/>
      </xdr:blipFill>
      <xdr:spPr bwMode="auto">
        <a:xfrm>
          <a:off x="2957513" y="5800725"/>
          <a:ext cx="889000" cy="5100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104775</xdr:rowOff>
    </xdr:from>
    <xdr:to>
      <xdr:col>1</xdr:col>
      <xdr:colOff>636586</xdr:colOff>
      <xdr:row>83</xdr:row>
      <xdr:rowOff>6217</xdr:rowOff>
    </xdr:to>
    <xdr:pic>
      <xdr:nvPicPr>
        <xdr:cNvPr id="5" name="Picture 4" descr="{6c6bcf89-bb59-4ef8-bfd3-8ed6d7b39593}"/>
        <xdr:cNvPicPr>
          <a:picLocks noChangeAspect="1"/>
        </xdr:cNvPicPr>
      </xdr:nvPicPr>
      <xdr:blipFill>
        <a:blip r:embed="rId4"/>
        <a:stretch/>
      </xdr:blipFill>
      <xdr:spPr bwMode="auto">
        <a:xfrm>
          <a:off x="42863" y="9363075"/>
          <a:ext cx="603250" cy="13004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73</xdr:row>
      <xdr:rowOff>28575</xdr:rowOff>
    </xdr:from>
    <xdr:to>
      <xdr:col>1</xdr:col>
      <xdr:colOff>636586</xdr:colOff>
      <xdr:row>77</xdr:row>
      <xdr:rowOff>88956</xdr:rowOff>
    </xdr:to>
    <xdr:pic>
      <xdr:nvPicPr>
        <xdr:cNvPr id="6" name="Picture 5" descr="{7346ce15-f6b1-415f-beec-e3729965bca9}"/>
        <xdr:cNvPicPr>
          <a:picLocks noChangeAspect="1"/>
        </xdr:cNvPicPr>
      </xdr:nvPicPr>
      <xdr:blipFill>
        <a:blip r:embed="rId5"/>
        <a:stretch/>
      </xdr:blipFill>
      <xdr:spPr bwMode="auto">
        <a:xfrm>
          <a:off x="42863" y="8372475"/>
          <a:ext cx="603250" cy="51758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100013</xdr:rowOff>
    </xdr:from>
    <xdr:to>
      <xdr:col>1</xdr:col>
      <xdr:colOff>636586</xdr:colOff>
      <xdr:row>69</xdr:row>
      <xdr:rowOff>8679</xdr:rowOff>
    </xdr:to>
    <xdr:pic>
      <xdr:nvPicPr>
        <xdr:cNvPr id="7" name="Picture 6" descr="{da142c64-7bae-4bdd-b9b3-ebb9978b7931}"/>
        <xdr:cNvPicPr>
          <a:picLocks noChangeAspect="1"/>
        </xdr:cNvPicPr>
      </xdr:nvPicPr>
      <xdr:blipFill>
        <a:blip r:embed="rId6"/>
        <a:stretch/>
      </xdr:blipFill>
      <xdr:spPr bwMode="auto">
        <a:xfrm>
          <a:off x="42863" y="7758113"/>
          <a:ext cx="603250" cy="13726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60</xdr:row>
      <xdr:rowOff>38100</xdr:rowOff>
    </xdr:from>
    <xdr:to>
      <xdr:col>1</xdr:col>
      <xdr:colOff>636586</xdr:colOff>
      <xdr:row>62</xdr:row>
      <xdr:rowOff>72778</xdr:rowOff>
    </xdr:to>
    <xdr:pic>
      <xdr:nvPicPr>
        <xdr:cNvPr id="8" name="Picture 7" descr="{57056acc-027d-49ee-a2e3-dd01a29bea77}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42863" y="6896100"/>
          <a:ext cx="603250" cy="26327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4763</xdr:rowOff>
    </xdr:from>
    <xdr:to>
      <xdr:col>1</xdr:col>
      <xdr:colOff>636586</xdr:colOff>
      <xdr:row>55</xdr:row>
      <xdr:rowOff>107950</xdr:rowOff>
    </xdr:to>
    <xdr:pic>
      <xdr:nvPicPr>
        <xdr:cNvPr id="9" name="Picture 8" descr="{30551f25-6d17-4d7f-9b1d-4d8c3d8d11aa}"/>
        <xdr:cNvPicPr>
          <a:picLocks noChangeAspect="1"/>
        </xdr:cNvPicPr>
      </xdr:nvPicPr>
      <xdr:blipFill>
        <a:blip r:embed="rId7"/>
        <a:stretch/>
      </xdr:blipFill>
      <xdr:spPr bwMode="auto">
        <a:xfrm>
          <a:off x="42863" y="6062663"/>
          <a:ext cx="603250" cy="331787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zoomScale="100" workbookViewId="0">
      <selection activeCell="C17" activeCellId="0" sqref="C17"/>
    </sheetView>
  </sheetViews>
  <sheetFormatPr baseColWidth="10" defaultColWidth="8.88671875" defaultRowHeight="9" customHeight="1"/>
  <cols>
    <col customWidth="1" min="1" max="1" width="0.109375"/>
    <col customWidth="1" min="2" max="2" width="10.109375"/>
    <col customWidth="1" min="3" max="3" width="31.33203125"/>
    <col customWidth="1" min="4" max="4" width="2.33203125"/>
    <col customWidth="1" min="5" max="5" width="14.44140625"/>
    <col customWidth="1" min="6" max="6" width="12.88671875"/>
    <col customWidth="1" min="7" max="7" width="12.44140625"/>
    <col customWidth="1" min="8" max="8" width="14.5546875"/>
    <col customWidth="1" min="9" max="9" width="2.109375"/>
    <col customWidth="1" min="10" max="69" width="10.6640625"/>
  </cols>
  <sheetData>
    <row r="1" ht="9" customHeight="1">
      <c r="B1" s="1"/>
      <c r="C1" s="2"/>
      <c r="D1" s="3"/>
      <c r="E1" s="3"/>
      <c r="F1" s="3"/>
      <c r="G1" s="3"/>
      <c r="H1" s="3"/>
      <c r="I1" s="4"/>
    </row>
    <row r="2" ht="9" customHeight="1">
      <c r="B2" s="5"/>
      <c r="C2" s="6"/>
      <c r="D2" s="7"/>
      <c r="E2" s="7"/>
      <c r="F2" s="7"/>
      <c r="G2" s="7"/>
      <c r="H2" s="7"/>
      <c r="I2" s="8"/>
    </row>
    <row r="3" ht="9" customHeight="1">
      <c r="B3" s="5"/>
      <c r="C3" s="6"/>
      <c r="D3" s="7"/>
      <c r="E3" s="7"/>
      <c r="F3" s="7"/>
      <c r="G3" s="7"/>
      <c r="H3" s="7"/>
      <c r="I3" s="8"/>
    </row>
    <row r="4" ht="9" customHeight="1">
      <c r="B4" s="5"/>
      <c r="C4" s="6"/>
      <c r="D4" s="7"/>
      <c r="E4" s="7"/>
      <c r="F4" s="7"/>
      <c r="G4" s="7"/>
      <c r="H4" s="7"/>
      <c r="I4" s="8"/>
    </row>
    <row r="5" ht="9" customHeight="1">
      <c r="B5" s="5"/>
      <c r="C5" s="6"/>
      <c r="D5" s="7"/>
      <c r="E5" s="7"/>
      <c r="F5" s="7"/>
      <c r="G5" s="7"/>
      <c r="H5" s="7"/>
      <c r="I5" s="8"/>
    </row>
    <row r="6" ht="9" customHeight="1">
      <c r="B6" s="5"/>
      <c r="C6" s="6"/>
      <c r="D6" s="7"/>
      <c r="E6" s="7"/>
      <c r="F6" s="7"/>
      <c r="G6" s="7"/>
      <c r="H6" s="7"/>
      <c r="I6" s="8"/>
    </row>
    <row r="7" ht="9" customHeight="1">
      <c r="B7" s="5"/>
      <c r="C7" s="6"/>
      <c r="D7" s="7"/>
      <c r="E7" s="7"/>
      <c r="F7" s="7"/>
      <c r="G7" s="7"/>
      <c r="H7" s="7"/>
      <c r="I7" s="8"/>
    </row>
    <row r="8" ht="9" customHeight="1">
      <c r="B8" s="5"/>
      <c r="C8" s="6"/>
      <c r="D8" s="7"/>
      <c r="E8" s="7"/>
      <c r="F8" s="7"/>
      <c r="G8" s="7"/>
      <c r="H8" s="7"/>
      <c r="I8" s="8"/>
    </row>
    <row r="9" ht="9" customHeight="1">
      <c r="B9" s="5"/>
      <c r="C9" s="6"/>
      <c r="D9" s="7"/>
      <c r="E9" s="7"/>
      <c r="F9" s="7"/>
      <c r="G9" s="7"/>
      <c r="H9" s="7"/>
      <c r="I9" s="8"/>
    </row>
    <row r="10" ht="9" customHeight="1">
      <c r="B10" s="5"/>
      <c r="C10" s="6"/>
      <c r="D10" s="7"/>
      <c r="E10" s="7"/>
      <c r="F10" s="7"/>
      <c r="G10" s="7"/>
      <c r="H10" s="7"/>
      <c r="I10" s="8"/>
    </row>
    <row r="11" ht="9" customHeight="1">
      <c r="B11" s="5"/>
      <c r="C11" s="6"/>
      <c r="D11" s="7"/>
      <c r="E11" s="9" t="str">
        <f>IF(Paramètres!C5&lt;&gt;"",Paramètres!C5,"")</f>
        <v xml:space="preserve">CEREMA - STRASBOURG</v>
      </c>
      <c r="F11" s="9"/>
      <c r="G11" s="9"/>
      <c r="H11" s="9"/>
      <c r="I11" s="8"/>
    </row>
    <row r="12" ht="9" customHeight="1">
      <c r="B12" s="5"/>
      <c r="C12" s="6"/>
      <c r="D12" s="7"/>
      <c r="E12" s="9"/>
      <c r="F12" s="9"/>
      <c r="G12" s="9"/>
      <c r="H12" s="9"/>
      <c r="I12" s="8"/>
    </row>
    <row r="13" ht="9" customHeight="1">
      <c r="B13" s="5"/>
      <c r="C13" s="6"/>
      <c r="D13" s="7"/>
      <c r="E13" s="9"/>
      <c r="F13" s="9"/>
      <c r="G13" s="9"/>
      <c r="H13" s="9"/>
      <c r="I13" s="8"/>
    </row>
    <row r="14" ht="9" customHeight="1">
      <c r="B14" s="5"/>
      <c r="C14" s="6"/>
      <c r="D14" s="7"/>
      <c r="E14" s="9"/>
      <c r="F14" s="9"/>
      <c r="G14" s="9"/>
      <c r="H14" s="9"/>
      <c r="I14" s="8"/>
    </row>
    <row r="15" ht="9" customHeight="1">
      <c r="B15" s="5"/>
      <c r="C15" s="6"/>
      <c r="D15" s="7"/>
      <c r="E15" s="9"/>
      <c r="F15" s="9"/>
      <c r="G15" s="9"/>
      <c r="H15" s="9"/>
      <c r="I15" s="8"/>
    </row>
    <row r="16" ht="9" customHeight="1">
      <c r="B16" s="5"/>
      <c r="C16" s="6"/>
      <c r="D16" s="7"/>
      <c r="E16" s="9"/>
      <c r="F16" s="9"/>
      <c r="G16" s="9"/>
      <c r="H16" s="9"/>
      <c r="I16" s="8"/>
    </row>
    <row r="17" ht="9" customHeight="1">
      <c r="B17" s="5"/>
      <c r="C17" s="6"/>
      <c r="D17" s="7"/>
      <c r="E17" s="9"/>
      <c r="F17" s="9"/>
      <c r="G17" s="9"/>
      <c r="H17" s="9"/>
      <c r="I17" s="8"/>
    </row>
    <row r="18" ht="9" customHeight="1">
      <c r="B18" s="5"/>
      <c r="C18" s="6"/>
      <c r="D18" s="7"/>
      <c r="E18" s="9"/>
      <c r="F18" s="9"/>
      <c r="G18" s="9"/>
      <c r="H18" s="9"/>
      <c r="I18" s="8"/>
    </row>
    <row r="19" ht="9" customHeight="1">
      <c r="B19" s="5"/>
      <c r="C19" s="6"/>
      <c r="D19" s="7"/>
      <c r="E19" s="9"/>
      <c r="F19" s="9"/>
      <c r="G19" s="9"/>
      <c r="H19" s="9"/>
      <c r="I19" s="8"/>
    </row>
    <row r="20" ht="9" customHeight="1">
      <c r="B20" s="5"/>
      <c r="C20" s="6"/>
      <c r="D20" s="7"/>
      <c r="E20" s="9" t="str">
        <f>IF(Paramètres!C24&lt;&gt;"",Paramètres!C24,"") &amp; CHAR(10) &amp; IF(Paramètres!C26&lt;&gt;"",Paramètres!C26,"") &amp; CHAR(10) &amp; IF(Paramètres!C28&lt;&gt;"",Paramètres!C28,"")</f>
        <v xml:space="preserve">1 rue jean Mentelin
67200 STRASBOURG
</v>
      </c>
      <c r="F20" s="9"/>
      <c r="G20" s="9"/>
      <c r="H20" s="9"/>
      <c r="I20" s="8"/>
    </row>
    <row r="21" ht="9" customHeight="1">
      <c r="B21" s="5"/>
      <c r="C21" s="6"/>
      <c r="D21" s="7"/>
      <c r="E21" s="9"/>
      <c r="F21" s="9"/>
      <c r="G21" s="9"/>
      <c r="H21" s="9"/>
      <c r="I21" s="8"/>
    </row>
    <row r="22" ht="9" customHeight="1">
      <c r="B22" s="5"/>
      <c r="C22" s="6"/>
      <c r="D22" s="7"/>
      <c r="E22" s="9"/>
      <c r="F22" s="9"/>
      <c r="G22" s="9"/>
      <c r="H22" s="9"/>
      <c r="I22" s="8"/>
    </row>
    <row r="23" ht="9" customHeight="1">
      <c r="B23" s="5"/>
      <c r="C23" s="6"/>
      <c r="D23" s="7"/>
      <c r="E23" s="9"/>
      <c r="F23" s="9"/>
      <c r="G23" s="9"/>
      <c r="H23" s="9"/>
      <c r="I23" s="8"/>
    </row>
    <row r="24" ht="9" customHeight="1">
      <c r="B24" s="5"/>
      <c r="C24" s="6"/>
      <c r="D24" s="7"/>
      <c r="E24" s="9"/>
      <c r="F24" s="9"/>
      <c r="G24" s="9"/>
      <c r="H24" s="9"/>
      <c r="I24" s="8"/>
    </row>
    <row r="25" ht="9" customHeight="1">
      <c r="B25" s="5"/>
      <c r="C25" s="6"/>
      <c r="D25" s="7"/>
      <c r="E25" s="9"/>
      <c r="F25" s="9"/>
      <c r="G25" s="9"/>
      <c r="H25" s="9"/>
      <c r="I25" s="8"/>
    </row>
    <row r="26" ht="9" customHeight="1">
      <c r="B26" s="5"/>
      <c r="C26" s="6"/>
      <c r="D26" s="7"/>
      <c r="E26" s="9"/>
      <c r="F26" s="9"/>
      <c r="G26" s="9"/>
      <c r="H26" s="9"/>
      <c r="I26" s="8"/>
    </row>
    <row r="27" ht="9" customHeight="1">
      <c r="B27" s="5"/>
      <c r="C27" s="6"/>
      <c r="D27" s="7"/>
      <c r="E27" s="9"/>
      <c r="F27" s="9"/>
      <c r="G27" s="9"/>
      <c r="H27" s="9"/>
      <c r="I27" s="8"/>
    </row>
    <row r="28" ht="9" customHeight="1">
      <c r="B28" s="5"/>
      <c r="C28" s="6"/>
      <c r="D28" s="7"/>
      <c r="E28" s="7"/>
      <c r="F28" s="7"/>
      <c r="G28" s="7"/>
      <c r="H28" s="7"/>
      <c r="I28" s="8"/>
    </row>
    <row r="29" ht="9" customHeight="1">
      <c r="B29" s="5"/>
      <c r="C29" s="6"/>
      <c r="D29" s="7"/>
      <c r="E29" s="7"/>
      <c r="F29" s="7"/>
      <c r="G29" s="7"/>
      <c r="H29" s="7"/>
      <c r="I29" s="8"/>
    </row>
    <row r="30" ht="9" customHeight="1">
      <c r="B30" s="5"/>
      <c r="C30" s="6"/>
      <c r="D30" s="7"/>
      <c r="E30" s="7"/>
      <c r="F30" s="7"/>
      <c r="G30" s="7"/>
      <c r="H30" s="7"/>
      <c r="I30" s="8"/>
    </row>
    <row r="31" ht="9" customHeight="1">
      <c r="B31" s="5"/>
      <c r="C31" s="6"/>
      <c r="D31" s="7"/>
      <c r="E31" s="7"/>
      <c r="F31" s="7"/>
      <c r="G31" s="7"/>
      <c r="H31" s="7"/>
      <c r="I31" s="8"/>
    </row>
    <row r="32" ht="9" customHeight="1">
      <c r="B32" s="5"/>
      <c r="C32" s="6"/>
      <c r="D32" s="7"/>
      <c r="E32" s="7"/>
      <c r="F32" s="7"/>
      <c r="G32" s="7"/>
      <c r="H32" s="7"/>
      <c r="I32" s="8"/>
    </row>
    <row r="33" ht="9" customHeight="1">
      <c r="B33" s="5"/>
      <c r="C33" s="6"/>
      <c r="D33" s="7"/>
      <c r="E33" s="7"/>
      <c r="F33" s="7"/>
      <c r="G33" s="7"/>
      <c r="H33" s="7"/>
      <c r="I33" s="8"/>
    </row>
    <row r="34" ht="9" customHeight="1">
      <c r="B34" s="5"/>
      <c r="C34" s="6"/>
      <c r="D34" s="7"/>
      <c r="E34" s="7"/>
      <c r="F34" s="7"/>
      <c r="G34" s="7"/>
      <c r="H34" s="7"/>
      <c r="I34" s="8"/>
    </row>
    <row r="35" ht="9" customHeight="1">
      <c r="B35" s="5"/>
      <c r="C35" s="6"/>
      <c r="D35" s="7"/>
      <c r="E35" s="7"/>
      <c r="F35" s="7"/>
      <c r="G35" s="7"/>
      <c r="H35" s="7"/>
      <c r="I35" s="8"/>
    </row>
    <row r="36" ht="9" customHeight="1">
      <c r="B36" s="5"/>
      <c r="C36" s="6"/>
      <c r="D36" s="7"/>
      <c r="E36" s="7"/>
      <c r="F36" s="7"/>
      <c r="G36" s="7"/>
      <c r="H36" s="7"/>
      <c r="I36" s="8"/>
    </row>
    <row r="37" ht="9" customHeight="1">
      <c r="B37" s="5"/>
      <c r="C37" s="6"/>
      <c r="D37" s="7"/>
      <c r="E37" s="7"/>
      <c r="F37" s="7"/>
      <c r="G37" s="7"/>
      <c r="H37" s="7"/>
      <c r="I37" s="8"/>
    </row>
    <row r="38" ht="9" customHeight="1">
      <c r="B38" s="5"/>
      <c r="C38" s="6"/>
      <c r="D38" s="7"/>
      <c r="E38" s="7"/>
      <c r="F38" s="7"/>
      <c r="G38" s="7"/>
      <c r="H38" s="7"/>
      <c r="I38" s="8"/>
    </row>
    <row r="39" ht="9" customHeight="1">
      <c r="B39" s="5"/>
      <c r="C39" s="6"/>
      <c r="D39" s="7"/>
      <c r="E39" s="7"/>
      <c r="F39" s="7"/>
      <c r="G39" s="7"/>
      <c r="H39" s="7"/>
      <c r="I39" s="8"/>
    </row>
    <row r="40" ht="9" customHeight="1">
      <c r="B40" s="5"/>
      <c r="C40" s="6"/>
      <c r="D40" s="7"/>
      <c r="E40" s="7"/>
      <c r="F40" s="7"/>
      <c r="G40" s="7"/>
      <c r="H40" s="7"/>
      <c r="I40" s="8"/>
    </row>
    <row r="41" ht="9" customHeight="1">
      <c r="B41" s="5"/>
      <c r="C41" s="6"/>
      <c r="D41" s="7"/>
      <c r="E41" s="7"/>
      <c r="F41" s="7"/>
      <c r="G41" s="7"/>
      <c r="H41" s="7"/>
      <c r="I41" s="8"/>
    </row>
    <row r="42" ht="9" customHeight="1">
      <c r="B42" s="5"/>
      <c r="C42" s="6"/>
      <c r="D42" s="7"/>
      <c r="E42" s="7"/>
      <c r="F42" s="7"/>
      <c r="G42" s="7"/>
      <c r="H42" s="7"/>
      <c r="I42" s="8"/>
    </row>
    <row r="43" ht="9" customHeight="1">
      <c r="B43" s="5"/>
      <c r="C43" s="6"/>
      <c r="D43" s="7"/>
      <c r="E43" s="7"/>
      <c r="F43" s="7"/>
      <c r="G43" s="7"/>
      <c r="H43" s="7"/>
      <c r="I43" s="8"/>
    </row>
    <row r="44" ht="9" customHeight="1">
      <c r="B44" s="5"/>
      <c r="C44" s="6"/>
      <c r="D44" s="7"/>
      <c r="E44" s="7"/>
      <c r="F44" s="7"/>
      <c r="G44" s="7"/>
      <c r="H44" s="7"/>
      <c r="I44" s="8"/>
    </row>
    <row r="45" ht="9" customHeight="1">
      <c r="B45" s="5"/>
      <c r="C45" s="6"/>
      <c r="D45" s="7"/>
      <c r="E45" s="7"/>
      <c r="F45" s="7"/>
      <c r="G45" s="7"/>
      <c r="H45" s="7"/>
      <c r="I45" s="8"/>
    </row>
    <row r="46" ht="9" customHeight="1">
      <c r="B46" s="5"/>
      <c r="C46" s="6"/>
      <c r="D46" s="7"/>
      <c r="E46" s="7"/>
      <c r="F46" s="7"/>
      <c r="G46" s="7"/>
      <c r="H46" s="7"/>
      <c r="I46" s="8"/>
    </row>
    <row r="47" ht="9" customHeight="1">
      <c r="B47" s="5"/>
      <c r="C47" s="6"/>
      <c r="D47" s="7"/>
      <c r="E47" s="7"/>
      <c r="F47" s="10" t="s">
        <v>0</v>
      </c>
      <c r="G47" s="7"/>
      <c r="H47" s="7"/>
      <c r="I47" s="8"/>
    </row>
    <row r="48" ht="9" customHeight="1">
      <c r="B48" s="5"/>
      <c r="C48" s="6"/>
      <c r="D48" s="7"/>
      <c r="E48" s="7"/>
      <c r="F48" s="7"/>
      <c r="G48" s="7"/>
      <c r="H48" s="7"/>
      <c r="I48" s="8"/>
    </row>
    <row r="49" ht="9" customHeight="1">
      <c r="B49" s="5"/>
      <c r="C49" s="6"/>
      <c r="D49" s="7"/>
      <c r="E49" s="7"/>
      <c r="F49" s="7"/>
      <c r="G49" s="7"/>
      <c r="H49" s="7"/>
      <c r="I49" s="8"/>
    </row>
    <row r="50" ht="9" customHeight="1">
      <c r="B50" s="5"/>
      <c r="C50" s="6"/>
      <c r="D50" s="7"/>
      <c r="E50" s="7"/>
      <c r="F50" s="7"/>
      <c r="G50" s="7"/>
      <c r="H50" s="7"/>
      <c r="I50" s="8"/>
    </row>
    <row r="51" ht="9" customHeight="1">
      <c r="B51" s="5"/>
      <c r="C51" s="6"/>
      <c r="D51" s="7"/>
      <c r="E51" s="7"/>
      <c r="F51" s="7"/>
      <c r="G51" s="7"/>
      <c r="H51" s="7"/>
      <c r="I51" s="8"/>
    </row>
    <row r="52" ht="9" customHeight="1">
      <c r="B52" s="5"/>
      <c r="C52" s="11" t="s">
        <v>1</v>
      </c>
      <c r="D52" s="7"/>
      <c r="E52" s="7"/>
      <c r="F52" s="7"/>
      <c r="G52" s="7"/>
      <c r="H52" s="7"/>
      <c r="I52" s="8"/>
    </row>
    <row r="53" ht="9" customHeight="1">
      <c r="B53" s="5"/>
      <c r="C53" s="6"/>
      <c r="D53" s="7"/>
      <c r="E53" s="7"/>
      <c r="F53" s="7"/>
      <c r="G53" s="7"/>
      <c r="H53" s="7"/>
      <c r="I53" s="8"/>
    </row>
    <row r="54" ht="9" customHeight="1">
      <c r="B54" s="5"/>
      <c r="C54" s="6"/>
      <c r="D54" s="7"/>
      <c r="E54" s="7"/>
      <c r="F54" s="7"/>
      <c r="G54" s="7"/>
      <c r="H54" s="7"/>
      <c r="I54" s="8"/>
    </row>
    <row r="55" ht="9" customHeight="1">
      <c r="B55" s="5"/>
      <c r="C55" s="6"/>
      <c r="D55" s="7"/>
      <c r="E55" s="7"/>
      <c r="F55" s="7"/>
      <c r="G55" s="7"/>
      <c r="H55" s="7"/>
      <c r="I55" s="8"/>
    </row>
    <row r="56" ht="9" customHeight="1">
      <c r="B56" s="5"/>
      <c r="C56" s="6"/>
      <c r="D56" s="7"/>
      <c r="E56" s="7"/>
      <c r="F56" s="7"/>
      <c r="G56" s="7"/>
      <c r="H56" s="7"/>
      <c r="I56" s="8"/>
    </row>
    <row r="57" ht="9" customHeight="1">
      <c r="B57" s="5"/>
      <c r="C57" s="6"/>
      <c r="D57" s="7"/>
      <c r="E57" s="7"/>
      <c r="F57" s="7"/>
      <c r="G57" s="7"/>
      <c r="H57" s="7"/>
      <c r="I57" s="8"/>
    </row>
    <row r="58" ht="9" customHeight="1">
      <c r="B58" s="5"/>
      <c r="C58" s="6"/>
      <c r="D58" s="7"/>
      <c r="E58" s="7"/>
      <c r="F58" s="7"/>
      <c r="G58" s="7"/>
      <c r="H58" s="7"/>
      <c r="I58" s="8"/>
    </row>
    <row r="59" ht="9" customHeight="1">
      <c r="B59" s="5"/>
      <c r="C59" s="11" t="s">
        <v>2</v>
      </c>
      <c r="D59" s="7"/>
      <c r="E59" s="7"/>
      <c r="F59" s="7"/>
      <c r="G59" s="7"/>
      <c r="H59" s="7"/>
      <c r="I59" s="8"/>
    </row>
    <row r="60" ht="9" customHeight="1">
      <c r="B60" s="5"/>
      <c r="C60" s="6"/>
      <c r="D60" s="7"/>
      <c r="E60" s="7"/>
      <c r="F60" s="7"/>
      <c r="G60" s="7"/>
      <c r="H60" s="7"/>
      <c r="I60" s="8"/>
    </row>
    <row r="61" ht="9" customHeight="1">
      <c r="B61" s="5"/>
      <c r="C61" s="6"/>
      <c r="D61" s="7"/>
      <c r="E61" s="7"/>
      <c r="F61" s="7"/>
      <c r="G61" s="7"/>
      <c r="H61" s="7"/>
      <c r="I61" s="8"/>
    </row>
    <row r="62" ht="9" customHeight="1">
      <c r="B62" s="5"/>
      <c r="C62" s="6"/>
      <c r="D62" s="7"/>
      <c r="E62" s="12" t="str">
        <f>IF(Paramètres!C9&lt;&gt;"",Paramètres!C9,"")</f>
        <v xml:space="preserve">Lot n°2</v>
      </c>
      <c r="F62" s="12"/>
      <c r="G62" s="12"/>
      <c r="H62" s="12"/>
      <c r="I62" s="8"/>
    </row>
    <row r="63" ht="9" customHeight="1">
      <c r="B63" s="5"/>
      <c r="C63" s="6"/>
      <c r="D63" s="7"/>
      <c r="E63" s="12"/>
      <c r="F63" s="12"/>
      <c r="G63" s="12"/>
      <c r="H63" s="12"/>
      <c r="I63" s="8"/>
    </row>
    <row r="64" ht="9" customHeight="1">
      <c r="B64" s="5"/>
      <c r="C64" s="6"/>
      <c r="D64" s="7"/>
      <c r="E64" s="12"/>
      <c r="F64" s="12"/>
      <c r="G64" s="12"/>
      <c r="H64" s="12"/>
      <c r="I64" s="8"/>
    </row>
    <row r="65" ht="9" customHeight="1">
      <c r="B65" s="5"/>
      <c r="C65" s="6"/>
      <c r="D65" s="7"/>
      <c r="E65" s="12"/>
      <c r="F65" s="12"/>
      <c r="G65" s="12"/>
      <c r="H65" s="12"/>
      <c r="I65" s="8"/>
    </row>
    <row r="66" ht="9" customHeight="1">
      <c r="B66" s="5"/>
      <c r="C66" s="11" t="s">
        <v>3</v>
      </c>
      <c r="D66" s="7"/>
      <c r="E66" s="12" t="str">
        <f>IF(Paramètres!C11&lt;&gt;"",Paramètres!C11,"")</f>
        <v>COUVERTURE</v>
      </c>
      <c r="F66" s="12"/>
      <c r="G66" s="12"/>
      <c r="H66" s="12"/>
      <c r="I66" s="8"/>
    </row>
    <row r="67" ht="9" customHeight="1">
      <c r="B67" s="5"/>
      <c r="C67" s="6"/>
      <c r="D67" s="7"/>
      <c r="E67" s="12"/>
      <c r="F67" s="12"/>
      <c r="G67" s="12"/>
      <c r="H67" s="12"/>
      <c r="I67" s="8"/>
    </row>
    <row r="68" ht="9" customHeight="1">
      <c r="B68" s="5"/>
      <c r="C68" s="6"/>
      <c r="D68" s="7"/>
      <c r="E68" s="12"/>
      <c r="F68" s="12"/>
      <c r="G68" s="12"/>
      <c r="H68" s="12"/>
      <c r="I68" s="8"/>
    </row>
    <row r="69" ht="9" customHeight="1">
      <c r="B69" s="5"/>
      <c r="C69" s="6"/>
      <c r="D69" s="7"/>
      <c r="E69" s="12"/>
      <c r="F69" s="12"/>
      <c r="G69" s="12"/>
      <c r="H69" s="12"/>
      <c r="I69" s="8"/>
    </row>
    <row r="70" ht="9" customHeight="1">
      <c r="B70" s="5"/>
      <c r="C70" s="6"/>
      <c r="D70" s="7"/>
      <c r="E70" s="12"/>
      <c r="F70" s="12"/>
      <c r="G70" s="12"/>
      <c r="H70" s="12"/>
      <c r="I70" s="8"/>
    </row>
    <row r="71" ht="9" customHeight="1">
      <c r="B71" s="5"/>
      <c r="C71" s="6"/>
      <c r="D71" s="7"/>
      <c r="E71" s="13" t="str">
        <f>IF(Paramètres!C3&lt;&gt;"",Paramètres!C3,"")</f>
        <v>DPGF</v>
      </c>
      <c r="F71" s="14"/>
      <c r="G71" s="14"/>
      <c r="H71" s="15"/>
      <c r="I71" s="8"/>
    </row>
    <row r="72" ht="9" customHeight="1">
      <c r="B72" s="5"/>
      <c r="C72" s="6"/>
      <c r="D72" s="7"/>
      <c r="E72" s="16"/>
      <c r="F72" s="9"/>
      <c r="G72" s="9"/>
      <c r="H72" s="17"/>
      <c r="I72" s="8"/>
    </row>
    <row r="73" ht="9" customHeight="1">
      <c r="B73" s="5"/>
      <c r="C73" s="11" t="s">
        <v>4</v>
      </c>
      <c r="D73" s="7"/>
      <c r="E73" s="16"/>
      <c r="F73" s="9"/>
      <c r="G73" s="9"/>
      <c r="H73" s="17"/>
      <c r="I73" s="8"/>
    </row>
    <row r="74" ht="9" customHeight="1">
      <c r="B74" s="5"/>
      <c r="C74" s="6"/>
      <c r="D74" s="7"/>
      <c r="E74" s="16"/>
      <c r="F74" s="9"/>
      <c r="G74" s="9"/>
      <c r="H74" s="17"/>
      <c r="I74" s="8"/>
    </row>
    <row r="75" ht="9" customHeight="1">
      <c r="B75" s="5"/>
      <c r="C75" s="6"/>
      <c r="D75" s="7"/>
      <c r="E75" s="16"/>
      <c r="F75" s="9"/>
      <c r="G75" s="9"/>
      <c r="H75" s="17"/>
      <c r="I75" s="8"/>
    </row>
    <row r="76" ht="9" customHeight="1">
      <c r="B76" s="5"/>
      <c r="C76" s="6"/>
      <c r="D76" s="7"/>
      <c r="E76" s="16"/>
      <c r="F76" s="9"/>
      <c r="G76" s="9"/>
      <c r="H76" s="17"/>
      <c r="I76" s="8"/>
    </row>
    <row r="77" ht="9" customHeight="1">
      <c r="B77" s="5"/>
      <c r="C77" s="6"/>
      <c r="D77" s="7"/>
      <c r="E77" s="18"/>
      <c r="F77" s="19"/>
      <c r="G77" s="19"/>
      <c r="H77" s="20"/>
      <c r="I77" s="8"/>
    </row>
    <row r="78" ht="9" customHeight="1">
      <c r="B78" s="5"/>
      <c r="C78" s="6"/>
      <c r="D78" s="7"/>
      <c r="E78" s="7"/>
      <c r="F78" s="7"/>
      <c r="G78" s="7"/>
      <c r="H78" s="7"/>
      <c r="I78" s="8"/>
    </row>
    <row r="79" ht="9" customHeight="1">
      <c r="B79" s="5"/>
      <c r="C79" s="6"/>
      <c r="D79" s="7"/>
      <c r="E79" s="7"/>
      <c r="F79" s="21" t="s">
        <v>5</v>
      </c>
      <c r="G79" s="21" t="str">
        <f>IF(Paramètres!C7&lt;&gt;"",Paramètres!C7,"")</f>
        <v>2024.09.23</v>
      </c>
      <c r="H79" s="7"/>
      <c r="I79" s="8"/>
    </row>
    <row r="80" ht="9" customHeight="1">
      <c r="B80" s="5"/>
      <c r="C80" s="11" t="s">
        <v>6</v>
      </c>
      <c r="D80" s="7"/>
      <c r="E80" s="7"/>
      <c r="F80" s="21"/>
      <c r="G80" s="21"/>
      <c r="H80" s="7"/>
      <c r="I80" s="8"/>
    </row>
    <row r="81" ht="9" customHeight="1">
      <c r="B81" s="5"/>
      <c r="C81" s="6"/>
      <c r="D81" s="7"/>
      <c r="E81" s="7"/>
      <c r="F81" s="21" t="s">
        <v>7</v>
      </c>
      <c r="G81" s="21" t="str">
        <f>IF(Paramètres!C13&lt;&gt;"",Paramètres!C13,"")</f>
        <v>07/10/2025</v>
      </c>
      <c r="H81" s="7"/>
      <c r="I81" s="8"/>
    </row>
    <row r="82" ht="9" customHeight="1">
      <c r="B82" s="5"/>
      <c r="C82" s="6"/>
      <c r="D82" s="7"/>
      <c r="E82" s="7"/>
      <c r="F82" s="21"/>
      <c r="G82" s="21"/>
      <c r="H82" s="7"/>
      <c r="I82" s="8"/>
    </row>
    <row r="83" ht="9" customHeight="1">
      <c r="B83" s="5"/>
      <c r="C83" s="6"/>
      <c r="D83" s="7"/>
      <c r="E83" s="7"/>
      <c r="F83" s="21" t="s">
        <v>8</v>
      </c>
      <c r="G83" s="21" t="str">
        <f>IF(Paramètres!C15&lt;&gt;"",Paramètres!C15,"")</f>
        <v>DCE</v>
      </c>
      <c r="H83" s="7"/>
      <c r="I83" s="8"/>
    </row>
    <row r="84" ht="9" customHeight="1">
      <c r="B84" s="5"/>
      <c r="C84" s="6"/>
      <c r="D84" s="7"/>
      <c r="E84" s="7"/>
      <c r="F84" s="21"/>
      <c r="G84" s="21"/>
      <c r="H84" s="7"/>
      <c r="I84" s="8"/>
    </row>
    <row r="85" ht="9" customHeight="1">
      <c r="B85" s="5"/>
      <c r="C85" s="6"/>
      <c r="D85" s="7"/>
      <c r="E85" s="7"/>
      <c r="F85" s="21" t="s">
        <v>9</v>
      </c>
      <c r="G85" s="21" t="str">
        <f>IF(Paramètres!C17&lt;&gt;"",Paramètres!C17,"")</f>
        <v>C</v>
      </c>
      <c r="H85" s="7"/>
      <c r="I85" s="8"/>
    </row>
    <row r="86" ht="9" customHeight="1">
      <c r="B86" s="5"/>
      <c r="C86" s="6"/>
      <c r="D86" s="7"/>
      <c r="E86" s="7"/>
      <c r="F86" s="21"/>
      <c r="G86" s="21"/>
      <c r="H86" s="7"/>
      <c r="I86" s="8"/>
    </row>
    <row r="87" ht="9" customHeight="1">
      <c r="B87" s="22"/>
      <c r="C87" s="23"/>
      <c r="D87" s="24"/>
      <c r="E87" s="24"/>
      <c r="F87" s="24"/>
      <c r="G87" s="24"/>
      <c r="H87" s="24"/>
      <c r="I87" s="25"/>
    </row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27">
    <mergeCell ref="E2:H10"/>
    <mergeCell ref="E11:H19"/>
    <mergeCell ref="E20:H27"/>
    <mergeCell ref="E28:H45"/>
    <mergeCell ref="E47:E60"/>
    <mergeCell ref="F47:H60"/>
    <mergeCell ref="B52:B58"/>
    <mergeCell ref="C52:C58"/>
    <mergeCell ref="B59:B65"/>
    <mergeCell ref="C59:C65"/>
    <mergeCell ref="E62:H65"/>
    <mergeCell ref="B66:B72"/>
    <mergeCell ref="C66:C72"/>
    <mergeCell ref="E66:H70"/>
    <mergeCell ref="E71:H77"/>
    <mergeCell ref="B73:B79"/>
    <mergeCell ref="C73:C79"/>
    <mergeCell ref="F79:F80"/>
    <mergeCell ref="G79:G80"/>
    <mergeCell ref="B80:B86"/>
    <mergeCell ref="C80:C86"/>
    <mergeCell ref="F81:F82"/>
    <mergeCell ref="G81:G82"/>
    <mergeCell ref="F83:F84"/>
    <mergeCell ref="G83:G84"/>
    <mergeCell ref="F85:F86"/>
    <mergeCell ref="G85:G86"/>
  </mergeCells>
  <printOptions headings="0" gridLines="0"/>
  <pageMargins left="0.23622047244093997" right="0.23622047244093997" top="0.35433070866142002" bottom="0.47244094488189003" header="0.27559055118109999" footer="0.43307086614172996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topLeftCell="A1" zoomScale="100" workbookViewId="0">
      <pane ySplit="3" topLeftCell="A4" activePane="bottomLeft" state="frozen"/>
      <selection activeCell="H52" activeCellId="0" sqref="H52"/>
    </sheetView>
  </sheetViews>
  <sheetFormatPr baseColWidth="10" defaultColWidth="8.88671875" defaultRowHeight="14.25"/>
  <cols>
    <col customWidth="1" hidden="1" min="1" max="1" width="0"/>
    <col customWidth="1" min="2" max="2" width="4.88671875"/>
    <col customWidth="1" hidden="1" min="3" max="3" width="0"/>
    <col customWidth="1" min="4" max="4" width="36.7109375"/>
    <col customWidth="1" min="5" max="8" width="8.109375"/>
    <col customWidth="1" hidden="1" min="9" max="9" width="0"/>
    <col customWidth="1" min="10" max="11" width="12.5546875"/>
    <col customWidth="1" hidden="1" min="12" max="18" width="0"/>
    <col customWidth="1" min="19" max="69" width="10.6640625"/>
  </cols>
  <sheetData>
    <row r="1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ht="21">
      <c r="A3" s="7" t="s">
        <v>27</v>
      </c>
      <c r="B3" s="26" t="s">
        <v>28</v>
      </c>
      <c r="C3" s="26" t="s">
        <v>29</v>
      </c>
      <c r="D3" s="26" t="s">
        <v>30</v>
      </c>
      <c r="E3" s="26"/>
      <c r="F3" s="26"/>
      <c r="G3" s="26" t="s">
        <v>16</v>
      </c>
      <c r="H3" s="26" t="s">
        <v>31</v>
      </c>
      <c r="I3" s="26" t="s">
        <v>32</v>
      </c>
      <c r="J3" s="26" t="s">
        <v>33</v>
      </c>
      <c r="K3" s="26" t="s">
        <v>34</v>
      </c>
      <c r="L3" s="26" t="s">
        <v>35</v>
      </c>
      <c r="M3" s="26" t="s">
        <v>36</v>
      </c>
      <c r="N3" s="26" t="s">
        <v>37</v>
      </c>
      <c r="O3" s="26" t="s">
        <v>38</v>
      </c>
      <c r="P3" s="26" t="s">
        <v>39</v>
      </c>
      <c r="Q3" s="26" t="s">
        <v>40</v>
      </c>
      <c r="R3" s="26" t="s">
        <v>41</v>
      </c>
    </row>
    <row r="4" ht="15.6" customHeight="1">
      <c r="A4" s="7">
        <v>2</v>
      </c>
      <c r="B4" s="27" t="s">
        <v>42</v>
      </c>
      <c r="C4" s="27"/>
      <c r="D4" s="28" t="s">
        <v>43</v>
      </c>
      <c r="E4" s="28"/>
      <c r="F4" s="28"/>
      <c r="G4" s="28"/>
      <c r="H4" s="28"/>
      <c r="I4" s="28"/>
      <c r="J4" s="28"/>
      <c r="K4" s="29"/>
      <c r="L4" s="7"/>
    </row>
    <row r="5" ht="31.199999999999999" customHeight="1">
      <c r="A5" s="7">
        <v>3</v>
      </c>
      <c r="B5" s="30" t="s">
        <v>44</v>
      </c>
      <c r="C5" s="30"/>
      <c r="D5" s="31" t="s">
        <v>45</v>
      </c>
      <c r="E5" s="31"/>
      <c r="F5" s="31"/>
      <c r="G5" s="31"/>
      <c r="H5" s="31"/>
      <c r="I5" s="31"/>
      <c r="J5" s="31"/>
      <c r="K5" s="32"/>
      <c r="L5" s="7"/>
    </row>
    <row r="6" hidden="1">
      <c r="A6" s="7">
        <v>4</v>
      </c>
    </row>
    <row r="7" hidden="1">
      <c r="A7" s="7" t="s">
        <v>46</v>
      </c>
    </row>
    <row r="8" hidden="1">
      <c r="A8" s="7">
        <v>4</v>
      </c>
    </row>
    <row r="9" hidden="1">
      <c r="A9" s="7" t="s">
        <v>46</v>
      </c>
    </row>
    <row r="10" ht="14.25">
      <c r="A10" s="7"/>
      <c r="B10" t="s">
        <v>47</v>
      </c>
      <c r="D10" s="33" t="s">
        <v>48</v>
      </c>
    </row>
    <row r="11" ht="14.25">
      <c r="A11" s="7"/>
      <c r="B11" s="34"/>
      <c r="D11" s="33" t="s">
        <v>49</v>
      </c>
      <c r="G11" s="35" t="s">
        <v>50</v>
      </c>
      <c r="H11" s="35">
        <v>1</v>
      </c>
      <c r="J11" s="36"/>
      <c r="K11" s="37"/>
    </row>
    <row r="12" ht="14.25">
      <c r="A12" s="7"/>
      <c r="B12" s="34"/>
      <c r="D12" s="33" t="s">
        <v>51</v>
      </c>
      <c r="G12" s="35" t="s">
        <v>50</v>
      </c>
      <c r="H12" s="35">
        <v>1</v>
      </c>
      <c r="J12" s="36"/>
      <c r="K12" s="37"/>
    </row>
    <row r="13" ht="14.25">
      <c r="A13" s="7"/>
      <c r="D13" s="33" t="s">
        <v>52</v>
      </c>
      <c r="G13" s="35" t="s">
        <v>50</v>
      </c>
      <c r="H13" s="35">
        <v>1</v>
      </c>
      <c r="J13" s="36"/>
      <c r="K13" s="37"/>
    </row>
    <row r="14" ht="14.25">
      <c r="A14" s="7"/>
      <c r="D14" s="33" t="s">
        <v>53</v>
      </c>
      <c r="G14" s="35" t="s">
        <v>50</v>
      </c>
      <c r="H14" s="35">
        <v>1</v>
      </c>
      <c r="J14" s="36"/>
      <c r="K14" s="37"/>
    </row>
    <row r="15" ht="14.25">
      <c r="A15" s="7"/>
      <c r="D15" s="33" t="s">
        <v>54</v>
      </c>
      <c r="G15" s="35" t="s">
        <v>50</v>
      </c>
      <c r="H15" s="35">
        <v>1</v>
      </c>
      <c r="J15" s="36"/>
      <c r="K15" s="37"/>
    </row>
    <row r="16" ht="14.25">
      <c r="A16" s="7">
        <v>4</v>
      </c>
      <c r="B16" s="30" t="s">
        <v>55</v>
      </c>
      <c r="C16" s="30"/>
      <c r="D16" s="38" t="s">
        <v>56</v>
      </c>
      <c r="E16" s="38"/>
      <c r="F16" s="38"/>
      <c r="G16" s="38"/>
      <c r="H16" s="38"/>
      <c r="I16" s="38"/>
      <c r="J16" s="38"/>
      <c r="K16" s="39"/>
      <c r="L16" s="7"/>
    </row>
    <row r="17">
      <c r="A17" s="7">
        <v>9</v>
      </c>
      <c r="B17" s="40" t="s">
        <v>57</v>
      </c>
      <c r="C17" s="40"/>
      <c r="D17" s="41" t="s">
        <v>58</v>
      </c>
      <c r="E17" s="42"/>
      <c r="F17" s="42"/>
      <c r="G17" s="35" t="s">
        <v>59</v>
      </c>
      <c r="H17" s="43">
        <v>231</v>
      </c>
      <c r="I17" s="43"/>
      <c r="J17" s="44"/>
      <c r="K17" s="45">
        <f>IF(AND(H17="",I17=""),0,ROUND(ROUND(J17,2)*ROUND(IF(I17="",H17,I17),2),2))</f>
        <v>0</v>
      </c>
      <c r="L17" s="7"/>
      <c r="N17" s="46">
        <v>0.20000000000000001</v>
      </c>
      <c r="R17" s="7">
        <v>290</v>
      </c>
    </row>
    <row r="18" hidden="1">
      <c r="A18" s="7" t="s">
        <v>60</v>
      </c>
    </row>
    <row r="19">
      <c r="A19" s="7" t="s">
        <v>61</v>
      </c>
      <c r="B19" s="47"/>
      <c r="C19" s="47"/>
      <c r="D19" s="47" t="s">
        <v>62</v>
      </c>
      <c r="E19" s="47"/>
      <c r="F19" s="47"/>
      <c r="G19" s="47"/>
      <c r="H19" s="47"/>
      <c r="I19" s="47"/>
      <c r="J19" s="47"/>
      <c r="K19" s="47"/>
    </row>
    <row r="20" hidden="1">
      <c r="A20" s="7" t="s">
        <v>63</v>
      </c>
    </row>
    <row r="21" hidden="1">
      <c r="A21" s="7" t="s">
        <v>64</v>
      </c>
    </row>
    <row r="22" hidden="1">
      <c r="A22" s="7" t="s">
        <v>65</v>
      </c>
    </row>
    <row r="23" hidden="1">
      <c r="A23" s="7" t="s">
        <v>66</v>
      </c>
    </row>
    <row r="24">
      <c r="A24" s="7">
        <v>9</v>
      </c>
      <c r="B24" s="40" t="s">
        <v>67</v>
      </c>
      <c r="C24" s="40"/>
      <c r="D24" s="41" t="s">
        <v>68</v>
      </c>
      <c r="E24" s="42"/>
      <c r="F24" s="42"/>
      <c r="G24" s="35" t="s">
        <v>69</v>
      </c>
      <c r="H24" s="43">
        <v>76</v>
      </c>
      <c r="I24" s="43"/>
      <c r="J24" s="44"/>
      <c r="K24" s="45">
        <f>IF(AND(H24="",I24=""),0,ROUND(ROUND(J24,2)*ROUND(IF(I24="",H24,I24),2),2))</f>
        <v>0</v>
      </c>
      <c r="L24" s="7"/>
      <c r="N24" s="46">
        <v>0.20000000000000001</v>
      </c>
      <c r="R24" s="7">
        <v>290</v>
      </c>
    </row>
    <row r="25" hidden="1">
      <c r="A25" s="7" t="s">
        <v>60</v>
      </c>
    </row>
    <row r="26">
      <c r="A26" s="7" t="s">
        <v>61</v>
      </c>
      <c r="B26" s="47"/>
      <c r="C26" s="47"/>
      <c r="D26" s="47" t="s">
        <v>70</v>
      </c>
      <c r="E26" s="47"/>
      <c r="F26" s="47"/>
      <c r="G26" s="47"/>
      <c r="H26" s="47"/>
      <c r="I26" s="47"/>
      <c r="J26" s="47"/>
      <c r="K26" s="47"/>
    </row>
    <row r="27" hidden="1">
      <c r="A27" s="7" t="s">
        <v>63</v>
      </c>
    </row>
    <row r="28" hidden="1">
      <c r="A28" s="7" t="s">
        <v>64</v>
      </c>
    </row>
    <row r="29" hidden="1">
      <c r="A29" s="7" t="s">
        <v>71</v>
      </c>
    </row>
    <row r="30" hidden="1">
      <c r="A30" s="7" t="s">
        <v>65</v>
      </c>
    </row>
    <row r="31" hidden="1">
      <c r="A31" s="7" t="s">
        <v>66</v>
      </c>
    </row>
    <row r="32">
      <c r="A32" s="7">
        <v>9</v>
      </c>
      <c r="B32" s="40" t="s">
        <v>72</v>
      </c>
      <c r="C32" s="40"/>
      <c r="D32" s="41" t="s">
        <v>73</v>
      </c>
      <c r="E32" s="42"/>
      <c r="F32" s="42"/>
      <c r="G32" s="35" t="s">
        <v>69</v>
      </c>
      <c r="H32" s="43">
        <v>22</v>
      </c>
      <c r="I32" s="43"/>
      <c r="J32" s="44"/>
      <c r="K32" s="45">
        <f>IF(AND(H32="",I32=""),0,ROUND(ROUND(J32,2)*ROUND(IF(I32="",H32,I32),2),2))</f>
        <v>0</v>
      </c>
      <c r="L32" s="7"/>
      <c r="N32" s="46">
        <v>0.20000000000000001</v>
      </c>
      <c r="R32" s="7">
        <v>290</v>
      </c>
    </row>
    <row r="33" hidden="1">
      <c r="A33" s="7" t="s">
        <v>60</v>
      </c>
    </row>
    <row r="34">
      <c r="A34" s="7" t="s">
        <v>61</v>
      </c>
      <c r="B34" s="47"/>
      <c r="C34" s="47"/>
      <c r="D34" s="47" t="s">
        <v>74</v>
      </c>
      <c r="E34" s="47"/>
      <c r="F34" s="47"/>
      <c r="G34" s="47"/>
      <c r="H34" s="47"/>
      <c r="I34" s="47"/>
      <c r="J34" s="47"/>
      <c r="K34" s="47"/>
    </row>
    <row r="35" hidden="1">
      <c r="A35" s="7" t="s">
        <v>63</v>
      </c>
    </row>
    <row r="36" hidden="1">
      <c r="A36" s="7" t="s">
        <v>65</v>
      </c>
    </row>
    <row r="37" hidden="1">
      <c r="A37" s="7" t="s">
        <v>66</v>
      </c>
    </row>
    <row r="38">
      <c r="A38" s="7">
        <v>9</v>
      </c>
      <c r="B38" s="40" t="s">
        <v>75</v>
      </c>
      <c r="C38" s="40"/>
      <c r="D38" s="41" t="s">
        <v>76</v>
      </c>
      <c r="E38" s="42"/>
      <c r="F38" s="42"/>
      <c r="G38" s="35" t="s">
        <v>77</v>
      </c>
      <c r="H38" s="48">
        <v>4</v>
      </c>
      <c r="I38" s="48"/>
      <c r="J38" s="44"/>
      <c r="K38" s="45">
        <f>IF(AND(H38="",I38=""),0,ROUND(ROUND(J38,2)*ROUND(IF(I38="",H38,I38),0),2))</f>
        <v>0</v>
      </c>
      <c r="L38" s="7"/>
      <c r="N38" s="46">
        <v>0.20000000000000001</v>
      </c>
      <c r="R38" s="7">
        <v>290</v>
      </c>
    </row>
    <row r="39" hidden="1">
      <c r="A39" s="7" t="s">
        <v>60</v>
      </c>
    </row>
    <row r="40">
      <c r="A40" s="7" t="s">
        <v>61</v>
      </c>
      <c r="B40" s="47"/>
      <c r="C40" s="47"/>
      <c r="D40" s="47" t="s">
        <v>78</v>
      </c>
      <c r="E40" s="47"/>
      <c r="F40" s="47"/>
      <c r="G40" s="47"/>
      <c r="H40" s="47"/>
      <c r="I40" s="47"/>
      <c r="J40" s="47"/>
      <c r="K40" s="47"/>
    </row>
    <row r="41" hidden="1">
      <c r="A41" s="7" t="s">
        <v>66</v>
      </c>
    </row>
    <row r="42" hidden="1">
      <c r="A42" s="7" t="s">
        <v>46</v>
      </c>
    </row>
    <row r="43" ht="14.25">
      <c r="A43" s="7">
        <v>4</v>
      </c>
      <c r="B43" s="30" t="s">
        <v>79</v>
      </c>
      <c r="C43" s="30"/>
      <c r="D43" s="38" t="s">
        <v>80</v>
      </c>
      <c r="E43" s="38"/>
      <c r="F43" s="38"/>
      <c r="G43" s="38"/>
      <c r="H43" s="38"/>
      <c r="I43" s="38"/>
      <c r="J43" s="38"/>
      <c r="K43" s="39"/>
      <c r="L43" s="7"/>
    </row>
    <row r="44">
      <c r="A44" s="7">
        <v>5</v>
      </c>
      <c r="B44" s="30" t="s">
        <v>81</v>
      </c>
      <c r="C44" s="30"/>
      <c r="D44" s="49" t="s">
        <v>82</v>
      </c>
      <c r="E44" s="49"/>
      <c r="F44" s="49"/>
      <c r="G44" s="49"/>
      <c r="H44" s="49"/>
      <c r="I44" s="49"/>
      <c r="J44" s="49"/>
      <c r="K44" s="50"/>
      <c r="L44" s="7"/>
    </row>
    <row r="45">
      <c r="A45" s="7">
        <v>9</v>
      </c>
      <c r="B45" s="40" t="s">
        <v>83</v>
      </c>
      <c r="C45" s="40"/>
      <c r="D45" s="41" t="s">
        <v>84</v>
      </c>
      <c r="E45" s="42"/>
      <c r="F45" s="42"/>
      <c r="G45" s="35" t="s">
        <v>15</v>
      </c>
      <c r="H45" s="43">
        <v>231</v>
      </c>
      <c r="I45" s="43"/>
      <c r="J45" s="44"/>
      <c r="K45" s="45">
        <f>IF(AND(H45="",I45=""),0,ROUND(ROUND(J45,2)*ROUND(IF(I45="",H45,I45),2),2))</f>
        <v>0</v>
      </c>
      <c r="L45" s="7"/>
      <c r="N45" s="46">
        <v>0.20000000000000001</v>
      </c>
      <c r="R45" s="7">
        <v>290</v>
      </c>
    </row>
    <row r="46" hidden="1">
      <c r="A46" s="7" t="s">
        <v>60</v>
      </c>
    </row>
    <row r="47">
      <c r="A47" s="7" t="s">
        <v>61</v>
      </c>
      <c r="B47" s="47"/>
      <c r="C47" s="47"/>
      <c r="D47" s="47" t="s">
        <v>85</v>
      </c>
      <c r="E47" s="47"/>
      <c r="F47" s="47"/>
      <c r="G47" s="47"/>
      <c r="H47" s="47"/>
      <c r="I47" s="47"/>
      <c r="J47" s="47"/>
      <c r="K47" s="47"/>
    </row>
    <row r="48" hidden="1">
      <c r="A48" s="7" t="s">
        <v>63</v>
      </c>
    </row>
    <row r="49" hidden="1">
      <c r="A49" s="7" t="s">
        <v>64</v>
      </c>
    </row>
    <row r="50" hidden="1">
      <c r="A50" s="7" t="s">
        <v>65</v>
      </c>
    </row>
    <row r="51" hidden="1">
      <c r="A51" s="7" t="s">
        <v>66</v>
      </c>
    </row>
    <row r="52" hidden="1">
      <c r="A52" s="7" t="s">
        <v>86</v>
      </c>
    </row>
    <row r="53">
      <c r="A53" s="7">
        <v>5</v>
      </c>
      <c r="B53" s="30" t="s">
        <v>87</v>
      </c>
      <c r="C53" s="30"/>
      <c r="D53" s="49" t="s">
        <v>88</v>
      </c>
      <c r="E53" s="49"/>
      <c r="F53" s="49"/>
      <c r="G53" s="49"/>
      <c r="H53" s="49"/>
      <c r="I53" s="49"/>
      <c r="J53" s="49"/>
      <c r="K53" s="50"/>
      <c r="L53" s="7"/>
    </row>
    <row r="54" ht="15.6">
      <c r="A54" s="7">
        <v>9</v>
      </c>
      <c r="B54" s="40" t="s">
        <v>89</v>
      </c>
      <c r="C54" s="40"/>
      <c r="D54" s="41" t="s">
        <v>90</v>
      </c>
      <c r="E54" s="42"/>
      <c r="F54" s="42"/>
      <c r="G54" s="35" t="s">
        <v>69</v>
      </c>
      <c r="H54" s="43">
        <v>42</v>
      </c>
      <c r="I54" s="43"/>
      <c r="J54" s="44"/>
      <c r="K54" s="45">
        <f>IF(AND(H54="",I54=""),0,ROUND(ROUND(J54,2)*ROUND(IF(I54="",H54,I54),2),2))</f>
        <v>0</v>
      </c>
      <c r="L54" s="7"/>
      <c r="N54" s="46">
        <v>0.20000000000000001</v>
      </c>
      <c r="R54" s="7">
        <v>290</v>
      </c>
    </row>
    <row r="55" hidden="1">
      <c r="A55" s="7" t="s">
        <v>63</v>
      </c>
    </row>
    <row r="56" hidden="1">
      <c r="A56" s="7" t="s">
        <v>65</v>
      </c>
    </row>
    <row r="57" hidden="1">
      <c r="A57" s="7" t="s">
        <v>66</v>
      </c>
    </row>
    <row r="58" ht="15.6">
      <c r="A58" s="7">
        <v>9</v>
      </c>
      <c r="B58" s="40" t="s">
        <v>91</v>
      </c>
      <c r="C58" s="40"/>
      <c r="D58" s="41" t="s">
        <v>92</v>
      </c>
      <c r="E58" s="42"/>
      <c r="F58" s="42"/>
      <c r="G58" s="35" t="s">
        <v>69</v>
      </c>
      <c r="H58" s="43">
        <v>22</v>
      </c>
      <c r="I58" s="43"/>
      <c r="J58" s="44"/>
      <c r="K58" s="45">
        <f>IF(AND(H58="",I58=""),0,ROUND(ROUND(J58,2)*ROUND(IF(I58="",H58,I58),2),2))</f>
        <v>0</v>
      </c>
      <c r="L58" s="7"/>
      <c r="N58" s="46">
        <v>0.20000000000000001</v>
      </c>
      <c r="R58" s="7">
        <v>290</v>
      </c>
    </row>
    <row r="59" hidden="1">
      <c r="A59" s="7" t="s">
        <v>63</v>
      </c>
    </row>
    <row r="60" hidden="1">
      <c r="A60" s="7" t="s">
        <v>65</v>
      </c>
    </row>
    <row r="61" hidden="1">
      <c r="A61" s="7" t="s">
        <v>66</v>
      </c>
    </row>
    <row r="62" hidden="1">
      <c r="A62" s="7" t="s">
        <v>86</v>
      </c>
    </row>
    <row r="63">
      <c r="A63" s="7">
        <v>5</v>
      </c>
      <c r="B63" s="30" t="s">
        <v>93</v>
      </c>
      <c r="C63" s="30"/>
      <c r="D63" s="49" t="s">
        <v>94</v>
      </c>
      <c r="E63" s="49"/>
      <c r="F63" s="49"/>
      <c r="G63" s="49"/>
      <c r="H63" s="49"/>
      <c r="I63" s="49"/>
      <c r="J63" s="49"/>
      <c r="K63" s="50"/>
      <c r="L63" s="7"/>
    </row>
    <row r="64" ht="15.6">
      <c r="A64" s="7">
        <v>9</v>
      </c>
      <c r="B64" s="40" t="s">
        <v>95</v>
      </c>
      <c r="C64" s="40"/>
      <c r="D64" s="41" t="s">
        <v>96</v>
      </c>
      <c r="E64" s="42"/>
      <c r="F64" s="42"/>
      <c r="G64" s="35" t="s">
        <v>15</v>
      </c>
      <c r="H64" s="43">
        <v>231</v>
      </c>
      <c r="I64" s="43"/>
      <c r="J64" s="44"/>
      <c r="K64" s="45">
        <f>IF(AND(H64="",I64=""),0,ROUND(ROUND(J64,2)*ROUND(IF(I64="",H64,I64),2),2))</f>
        <v>0</v>
      </c>
      <c r="L64" s="7"/>
      <c r="N64" s="46">
        <v>0.20000000000000001</v>
      </c>
      <c r="R64" s="7">
        <v>290</v>
      </c>
    </row>
    <row r="65" hidden="1">
      <c r="A65" s="7" t="s">
        <v>60</v>
      </c>
    </row>
    <row r="66" hidden="1">
      <c r="A66" s="7" t="s">
        <v>63</v>
      </c>
    </row>
    <row r="67" hidden="1">
      <c r="A67" s="7" t="s">
        <v>65</v>
      </c>
    </row>
    <row r="68" hidden="1">
      <c r="A68" s="7" t="s">
        <v>66</v>
      </c>
    </row>
    <row r="69" ht="15.6">
      <c r="A69" s="7">
        <v>9</v>
      </c>
      <c r="B69" s="40" t="s">
        <v>97</v>
      </c>
      <c r="C69" s="40"/>
      <c r="D69" s="41" t="s">
        <v>98</v>
      </c>
      <c r="E69" s="42"/>
      <c r="F69" s="42"/>
      <c r="G69" s="35" t="s">
        <v>15</v>
      </c>
      <c r="H69" s="43">
        <v>231</v>
      </c>
      <c r="I69" s="43"/>
      <c r="J69" s="44"/>
      <c r="K69" s="45">
        <f>IF(AND(H69="",I69=""),0,ROUND(ROUND(J69,2)*ROUND(IF(I69="",H69,I69),2),2))</f>
        <v>0</v>
      </c>
      <c r="L69" s="7"/>
      <c r="N69" s="46">
        <v>0.20000000000000001</v>
      </c>
      <c r="R69" s="7">
        <v>290</v>
      </c>
    </row>
    <row r="70" hidden="1">
      <c r="A70" s="7" t="s">
        <v>60</v>
      </c>
    </row>
    <row r="71" hidden="1">
      <c r="A71" s="7" t="s">
        <v>63</v>
      </c>
    </row>
    <row r="72" hidden="1">
      <c r="A72" s="7" t="s">
        <v>65</v>
      </c>
    </row>
    <row r="73" hidden="1">
      <c r="A73" s="7" t="s">
        <v>66</v>
      </c>
    </row>
    <row r="74" hidden="1">
      <c r="A74" s="7" t="s">
        <v>86</v>
      </c>
    </row>
    <row r="75">
      <c r="A75" s="7">
        <v>5</v>
      </c>
      <c r="B75" s="30" t="s">
        <v>99</v>
      </c>
      <c r="C75" s="30"/>
      <c r="D75" s="49" t="s">
        <v>100</v>
      </c>
      <c r="E75" s="49"/>
      <c r="F75" s="49"/>
      <c r="G75" s="49"/>
      <c r="H75" s="49"/>
      <c r="I75" s="49"/>
      <c r="J75" s="49"/>
      <c r="K75" s="50"/>
      <c r="L75" s="7"/>
    </row>
    <row r="76" ht="15.6">
      <c r="A76" s="7">
        <v>9</v>
      </c>
      <c r="B76" s="40" t="s">
        <v>101</v>
      </c>
      <c r="C76" s="40"/>
      <c r="D76" s="41" t="s">
        <v>102</v>
      </c>
      <c r="E76" s="42"/>
      <c r="F76" s="42"/>
      <c r="G76" s="35" t="s">
        <v>69</v>
      </c>
      <c r="H76" s="43">
        <v>42</v>
      </c>
      <c r="I76" s="43"/>
      <c r="J76" s="44"/>
      <c r="K76" s="45">
        <f>IF(AND(H76="",I76=""),0,ROUND(ROUND(J76,2)*ROUND(IF(I76="",H76,I76),2),2))</f>
        <v>0</v>
      </c>
      <c r="L76" s="7"/>
      <c r="N76" s="46">
        <v>0.20000000000000001</v>
      </c>
      <c r="R76" s="7">
        <v>290</v>
      </c>
    </row>
    <row r="77" hidden="1">
      <c r="A77" s="7" t="s">
        <v>60</v>
      </c>
    </row>
    <row r="78">
      <c r="A78" s="7" t="s">
        <v>61</v>
      </c>
      <c r="B78" s="47"/>
      <c r="C78" s="47"/>
      <c r="D78" s="47" t="s">
        <v>103</v>
      </c>
      <c r="E78" s="47"/>
      <c r="F78" s="47"/>
      <c r="G78" s="47"/>
      <c r="H78" s="47"/>
      <c r="I78" s="47"/>
      <c r="J78" s="47"/>
      <c r="K78" s="47"/>
    </row>
    <row r="79" hidden="1">
      <c r="A79" s="7" t="s">
        <v>63</v>
      </c>
    </row>
    <row r="80" hidden="1">
      <c r="A80" s="7" t="s">
        <v>65</v>
      </c>
    </row>
    <row r="81" hidden="1">
      <c r="A81" s="7" t="s">
        <v>66</v>
      </c>
    </row>
    <row r="82" ht="15.6">
      <c r="A82" s="7">
        <v>9</v>
      </c>
      <c r="B82" s="40" t="s">
        <v>104</v>
      </c>
      <c r="C82" s="40"/>
      <c r="D82" s="41" t="s">
        <v>105</v>
      </c>
      <c r="E82" s="42"/>
      <c r="F82" s="42"/>
      <c r="G82" s="35" t="s">
        <v>16</v>
      </c>
      <c r="H82" s="48">
        <v>4</v>
      </c>
      <c r="I82" s="48"/>
      <c r="J82" s="44"/>
      <c r="K82" s="45">
        <f>IF(AND(H82="",I82=""),0,ROUND(ROUND(J82,2)*ROUND(IF(I82="",H82,I82),0),2))</f>
        <v>0</v>
      </c>
      <c r="L82" s="7"/>
      <c r="N82" s="46">
        <v>0.20000000000000001</v>
      </c>
      <c r="R82" s="7">
        <v>290</v>
      </c>
    </row>
    <row r="83" hidden="1">
      <c r="A83" s="7" t="s">
        <v>60</v>
      </c>
    </row>
    <row r="84" hidden="1">
      <c r="A84" s="7" t="s">
        <v>63</v>
      </c>
    </row>
    <row r="85" hidden="1">
      <c r="A85" s="7" t="s">
        <v>65</v>
      </c>
    </row>
    <row r="86" hidden="1">
      <c r="A86" s="7" t="s">
        <v>66</v>
      </c>
    </row>
    <row r="87" ht="15.6">
      <c r="A87" s="7">
        <v>9</v>
      </c>
      <c r="B87" s="40" t="s">
        <v>106</v>
      </c>
      <c r="C87" s="40"/>
      <c r="D87" s="41" t="s">
        <v>107</v>
      </c>
      <c r="E87" s="42"/>
      <c r="F87" s="42"/>
      <c r="G87" s="35" t="s">
        <v>16</v>
      </c>
      <c r="H87" s="48">
        <v>2</v>
      </c>
      <c r="I87" s="48"/>
      <c r="J87" s="44"/>
      <c r="K87" s="45">
        <f>IF(AND(H87="",I87=""),0,ROUND(ROUND(J87,2)*ROUND(IF(I87="",H87,I87),0),2))</f>
        <v>0</v>
      </c>
      <c r="L87" s="7"/>
      <c r="N87" s="46">
        <v>0.20000000000000001</v>
      </c>
      <c r="R87" s="7">
        <v>290</v>
      </c>
    </row>
    <row r="88" hidden="1">
      <c r="A88" s="7" t="s">
        <v>60</v>
      </c>
    </row>
    <row r="89" hidden="1">
      <c r="A89" s="7" t="s">
        <v>66</v>
      </c>
    </row>
    <row r="90" ht="15.6">
      <c r="A90" s="7">
        <v>9</v>
      </c>
      <c r="B90" s="40" t="s">
        <v>108</v>
      </c>
      <c r="C90" s="40"/>
      <c r="D90" s="41" t="s">
        <v>109</v>
      </c>
      <c r="E90" s="42"/>
      <c r="F90" s="42"/>
      <c r="G90" s="35" t="s">
        <v>16</v>
      </c>
      <c r="H90" s="48">
        <v>5</v>
      </c>
      <c r="I90" s="48"/>
      <c r="J90" s="44"/>
      <c r="K90" s="45">
        <f>IF(AND(H90="",I90=""),0,ROUND(ROUND(J90,2)*ROUND(IF(I90="",H90,I90),0),2))</f>
        <v>0</v>
      </c>
      <c r="L90" s="7"/>
      <c r="N90" s="46">
        <v>0.20000000000000001</v>
      </c>
      <c r="R90" s="7">
        <v>290</v>
      </c>
    </row>
    <row r="91" hidden="1">
      <c r="A91" s="7" t="s">
        <v>60</v>
      </c>
    </row>
    <row r="92" hidden="1">
      <c r="A92" s="7" t="s">
        <v>63</v>
      </c>
    </row>
    <row r="93" hidden="1">
      <c r="A93" s="7" t="s">
        <v>65</v>
      </c>
    </row>
    <row r="94" hidden="1">
      <c r="A94" s="7" t="s">
        <v>66</v>
      </c>
    </row>
    <row r="95" ht="15.6">
      <c r="A95" s="7">
        <v>9</v>
      </c>
      <c r="B95" s="40" t="s">
        <v>110</v>
      </c>
      <c r="C95" s="40"/>
      <c r="D95" s="41" t="s">
        <v>111</v>
      </c>
      <c r="E95" s="42"/>
      <c r="F95" s="42"/>
      <c r="G95" s="35" t="s">
        <v>16</v>
      </c>
      <c r="H95" s="48">
        <v>12</v>
      </c>
      <c r="I95" s="48"/>
      <c r="J95" s="44"/>
      <c r="K95" s="45">
        <f>IF(AND(H95="",I95=""),0,ROUND(ROUND(J95,2)*ROUND(IF(I95="",H95,I95),0),2))</f>
        <v>0</v>
      </c>
      <c r="L95" s="7"/>
      <c r="N95" s="46">
        <v>0.20000000000000001</v>
      </c>
      <c r="R95" s="7">
        <v>290</v>
      </c>
    </row>
    <row r="96" hidden="1">
      <c r="A96" s="7" t="s">
        <v>60</v>
      </c>
    </row>
    <row r="97" hidden="1">
      <c r="A97" s="7" t="s">
        <v>63</v>
      </c>
    </row>
    <row r="98" hidden="1">
      <c r="A98" s="7" t="s">
        <v>64</v>
      </c>
    </row>
    <row r="99" hidden="1">
      <c r="A99" s="7" t="s">
        <v>71</v>
      </c>
    </row>
    <row r="100" hidden="1">
      <c r="A100" s="7" t="s">
        <v>112</v>
      </c>
    </row>
    <row r="101" hidden="1">
      <c r="A101" s="7" t="s">
        <v>65</v>
      </c>
    </row>
    <row r="102" hidden="1">
      <c r="A102" s="7" t="s">
        <v>66</v>
      </c>
    </row>
    <row r="103" ht="15.6">
      <c r="A103" s="7">
        <v>9</v>
      </c>
      <c r="B103" s="40" t="s">
        <v>113</v>
      </c>
      <c r="C103" s="40"/>
      <c r="D103" s="41" t="s">
        <v>114</v>
      </c>
      <c r="E103" s="42"/>
      <c r="F103" s="42"/>
      <c r="G103" s="35" t="s">
        <v>69</v>
      </c>
      <c r="H103" s="43">
        <v>34</v>
      </c>
      <c r="I103" s="43"/>
      <c r="J103" s="44"/>
      <c r="K103" s="45">
        <f>IF(AND(H103="",I103=""),0,ROUND(ROUND(J103,2)*ROUND(IF(I103="",H103,I103),2),2))</f>
        <v>0</v>
      </c>
      <c r="L103" s="7"/>
      <c r="N103" s="46">
        <v>0.20000000000000001</v>
      </c>
      <c r="R103" s="7">
        <v>290</v>
      </c>
    </row>
    <row r="104" hidden="1">
      <c r="A104" s="7" t="s">
        <v>60</v>
      </c>
    </row>
    <row r="105" hidden="1">
      <c r="A105" s="7" t="s">
        <v>63</v>
      </c>
    </row>
    <row r="106" hidden="1">
      <c r="A106" s="7" t="s">
        <v>64</v>
      </c>
    </row>
    <row r="107" hidden="1">
      <c r="A107" s="7" t="s">
        <v>65</v>
      </c>
    </row>
    <row r="108" hidden="1">
      <c r="A108" s="7" t="s">
        <v>66</v>
      </c>
    </row>
    <row r="109" ht="15.6">
      <c r="A109" s="7">
        <v>9</v>
      </c>
      <c r="B109" s="40" t="s">
        <v>115</v>
      </c>
      <c r="C109" s="40"/>
      <c r="D109" s="41" t="s">
        <v>116</v>
      </c>
      <c r="E109" s="42"/>
      <c r="F109" s="42"/>
      <c r="G109" s="35" t="s">
        <v>69</v>
      </c>
      <c r="H109" s="43">
        <v>42</v>
      </c>
      <c r="I109" s="43"/>
      <c r="J109" s="44"/>
      <c r="K109" s="45">
        <f>IF(AND(H109="",I109=""),0,ROUND(ROUND(J109,2)*ROUND(IF(I109="",H109,I109),2),2))</f>
        <v>0</v>
      </c>
      <c r="L109" s="7"/>
      <c r="N109" s="46">
        <v>0.20000000000000001</v>
      </c>
      <c r="R109" s="7">
        <v>290</v>
      </c>
    </row>
    <row r="110" hidden="1">
      <c r="A110" s="7" t="s">
        <v>60</v>
      </c>
    </row>
    <row r="111" hidden="1">
      <c r="A111" s="7" t="s">
        <v>63</v>
      </c>
    </row>
    <row r="112" hidden="1">
      <c r="A112" s="7" t="s">
        <v>65</v>
      </c>
    </row>
    <row r="113" hidden="1">
      <c r="A113" s="7" t="s">
        <v>66</v>
      </c>
    </row>
    <row r="114" ht="15.6">
      <c r="A114" s="7">
        <v>9</v>
      </c>
      <c r="B114" s="40" t="s">
        <v>117</v>
      </c>
      <c r="C114" s="40"/>
      <c r="D114" s="41" t="s">
        <v>118</v>
      </c>
      <c r="E114" s="42"/>
      <c r="F114" s="42"/>
      <c r="G114" s="35" t="s">
        <v>69</v>
      </c>
      <c r="H114" s="43">
        <v>22</v>
      </c>
      <c r="I114" s="43"/>
      <c r="J114" s="44"/>
      <c r="K114" s="45">
        <f>IF(AND(H114="",I114=""),0,ROUND(ROUND(J114,2)*ROUND(IF(I114="",H114,I114),2),2))</f>
        <v>0</v>
      </c>
      <c r="L114" s="7"/>
      <c r="N114" s="46">
        <v>0.20000000000000001</v>
      </c>
      <c r="R114" s="7">
        <v>290</v>
      </c>
    </row>
    <row r="115" hidden="1">
      <c r="A115" s="7" t="s">
        <v>60</v>
      </c>
    </row>
    <row r="116">
      <c r="A116" s="7" t="s">
        <v>61</v>
      </c>
      <c r="B116" s="47"/>
      <c r="C116" s="47"/>
      <c r="D116" s="47" t="s">
        <v>119</v>
      </c>
      <c r="E116" s="47"/>
      <c r="F116" s="47"/>
      <c r="G116" s="47"/>
      <c r="H116" s="47"/>
      <c r="I116" s="47"/>
      <c r="J116" s="47"/>
      <c r="K116" s="47"/>
    </row>
    <row r="117" hidden="1">
      <c r="A117" s="7" t="s">
        <v>63</v>
      </c>
    </row>
    <row r="118" hidden="1">
      <c r="A118" s="7" t="s">
        <v>65</v>
      </c>
    </row>
    <row r="119" hidden="1">
      <c r="A119" s="7" t="s">
        <v>66</v>
      </c>
    </row>
    <row r="120" ht="15.6">
      <c r="A120" s="7">
        <v>9</v>
      </c>
      <c r="B120" s="40" t="s">
        <v>120</v>
      </c>
      <c r="C120" s="40"/>
      <c r="D120" s="41" t="s">
        <v>121</v>
      </c>
      <c r="E120" s="42"/>
      <c r="F120" s="42"/>
      <c r="G120" s="35" t="s">
        <v>69</v>
      </c>
      <c r="H120" s="43">
        <v>22</v>
      </c>
      <c r="I120" s="43"/>
      <c r="J120" s="44"/>
      <c r="K120" s="45">
        <f>IF(AND(H120="",I120=""),0,ROUND(ROUND(J120,2)*ROUND(IF(I120="",H120,I120),2),2))</f>
        <v>0</v>
      </c>
      <c r="L120" s="7"/>
      <c r="N120" s="46">
        <v>0.20000000000000001</v>
      </c>
      <c r="R120" s="7">
        <v>290</v>
      </c>
    </row>
    <row r="121" hidden="1">
      <c r="A121" s="7" t="s">
        <v>63</v>
      </c>
    </row>
    <row r="122" hidden="1">
      <c r="A122" s="7" t="s">
        <v>65</v>
      </c>
    </row>
    <row r="123" hidden="1">
      <c r="A123" s="7" t="s">
        <v>66</v>
      </c>
    </row>
    <row r="124" ht="15.6">
      <c r="A124" s="7">
        <v>9</v>
      </c>
      <c r="B124" s="40" t="s">
        <v>122</v>
      </c>
      <c r="C124" s="40"/>
      <c r="D124" s="41" t="s">
        <v>123</v>
      </c>
      <c r="E124" s="42"/>
      <c r="F124" s="42"/>
      <c r="G124" s="35" t="s">
        <v>77</v>
      </c>
      <c r="H124" s="48">
        <v>4</v>
      </c>
      <c r="I124" s="48"/>
      <c r="J124" s="44"/>
      <c r="K124" s="45">
        <f>IF(AND(H124="",I124=""),0,ROUND(ROUND(J124,2)*ROUND(IF(I124="",H124,I124),0),2))</f>
        <v>0</v>
      </c>
      <c r="L124" s="7"/>
      <c r="N124" s="46">
        <v>0.20000000000000001</v>
      </c>
      <c r="R124" s="7">
        <v>290</v>
      </c>
    </row>
    <row r="125" hidden="1">
      <c r="A125" s="7" t="s">
        <v>60</v>
      </c>
    </row>
    <row r="126" hidden="1">
      <c r="A126" s="7" t="s">
        <v>66</v>
      </c>
    </row>
    <row r="127" ht="20.399999999999999" customHeight="1">
      <c r="A127" s="7">
        <v>9</v>
      </c>
      <c r="B127" s="40" t="s">
        <v>124</v>
      </c>
      <c r="C127" s="40"/>
      <c r="D127" s="41" t="s">
        <v>125</v>
      </c>
      <c r="E127" s="42"/>
      <c r="F127" s="42"/>
      <c r="G127" s="35" t="s">
        <v>16</v>
      </c>
      <c r="H127" s="48">
        <v>1</v>
      </c>
      <c r="I127" s="48"/>
      <c r="J127" s="44"/>
      <c r="K127" s="45">
        <f>IF(AND(H127="",I127=""),0,ROUND(ROUND(J127,2)*ROUND(IF(I127="",H127,I127),0),2))</f>
        <v>0</v>
      </c>
      <c r="L127" s="7"/>
      <c r="N127" s="46">
        <v>0.20000000000000001</v>
      </c>
      <c r="R127" s="7">
        <v>290</v>
      </c>
    </row>
    <row r="128" hidden="1">
      <c r="A128" s="7" t="s">
        <v>60</v>
      </c>
    </row>
    <row r="129" hidden="1">
      <c r="A129" s="7" t="s">
        <v>66</v>
      </c>
    </row>
    <row r="130" ht="20.399999999999999" customHeight="1">
      <c r="A130" s="7">
        <v>9</v>
      </c>
      <c r="B130" s="40" t="s">
        <v>126</v>
      </c>
      <c r="C130" s="40"/>
      <c r="D130" s="41" t="s">
        <v>127</v>
      </c>
      <c r="E130" s="42"/>
      <c r="F130" s="42"/>
      <c r="G130" s="35" t="s">
        <v>16</v>
      </c>
      <c r="H130" s="48">
        <v>1</v>
      </c>
      <c r="I130" s="48"/>
      <c r="J130" s="44"/>
      <c r="K130" s="45">
        <f>IF(AND(H130="",I130=""),0,ROUND(ROUND(J130,2)*ROUND(IF(I130="",H130,I130),0),2))</f>
        <v>0</v>
      </c>
      <c r="L130" s="7"/>
      <c r="N130" s="46">
        <v>0.20000000000000001</v>
      </c>
      <c r="R130" s="7">
        <v>290</v>
      </c>
    </row>
    <row r="131" hidden="1">
      <c r="A131" s="7" t="s">
        <v>60</v>
      </c>
    </row>
    <row r="132" hidden="1">
      <c r="A132" s="7" t="s">
        <v>66</v>
      </c>
    </row>
    <row r="133" ht="20.399999999999999" customHeight="1">
      <c r="A133" s="7">
        <v>9</v>
      </c>
      <c r="B133" s="40" t="s">
        <v>128</v>
      </c>
      <c r="C133" s="40"/>
      <c r="D133" s="41" t="s">
        <v>129</v>
      </c>
      <c r="E133" s="42"/>
      <c r="F133" s="42"/>
      <c r="G133" s="35" t="s">
        <v>16</v>
      </c>
      <c r="H133" s="48">
        <v>1</v>
      </c>
      <c r="I133" s="48"/>
      <c r="J133" s="44"/>
      <c r="K133" s="45">
        <f>IF(AND(H133="",I133=""),0,ROUND(ROUND(J133,2)*ROUND(IF(I133="",H133,I133),0),2))</f>
        <v>0</v>
      </c>
      <c r="L133" s="7"/>
      <c r="N133" s="46">
        <v>0.20000000000000001</v>
      </c>
      <c r="R133" s="7">
        <v>290</v>
      </c>
    </row>
    <row r="134" hidden="1">
      <c r="A134" s="7" t="s">
        <v>60</v>
      </c>
    </row>
    <row r="135" hidden="1">
      <c r="A135" s="7" t="s">
        <v>66</v>
      </c>
    </row>
    <row r="136" ht="20.399999999999999" customHeight="1">
      <c r="A136" s="7">
        <v>9</v>
      </c>
      <c r="B136" s="40" t="s">
        <v>130</v>
      </c>
      <c r="C136" s="40"/>
      <c r="D136" s="41" t="s">
        <v>131</v>
      </c>
      <c r="E136" s="42"/>
      <c r="F136" s="42"/>
      <c r="G136" s="35" t="s">
        <v>16</v>
      </c>
      <c r="H136" s="48">
        <v>1</v>
      </c>
      <c r="I136" s="48"/>
      <c r="J136" s="44"/>
      <c r="K136" s="45">
        <f>IF(AND(H136="",I136=""),0,ROUND(ROUND(J136,2)*ROUND(IF(I136="",H136,I136),0),2))</f>
        <v>0</v>
      </c>
      <c r="L136" s="7"/>
      <c r="N136" s="46">
        <v>0.20000000000000001</v>
      </c>
      <c r="R136" s="7">
        <v>290</v>
      </c>
    </row>
    <row r="137" hidden="1">
      <c r="A137" s="7" t="s">
        <v>60</v>
      </c>
    </row>
    <row r="138" hidden="1">
      <c r="A138" s="7" t="s">
        <v>66</v>
      </c>
    </row>
    <row r="139" ht="15.6">
      <c r="A139" s="7">
        <v>9</v>
      </c>
      <c r="B139" s="40" t="s">
        <v>132</v>
      </c>
      <c r="C139" s="40"/>
      <c r="D139" s="41" t="s">
        <v>133</v>
      </c>
      <c r="E139" s="42"/>
      <c r="F139" s="42"/>
      <c r="G139" s="35" t="s">
        <v>77</v>
      </c>
      <c r="H139" s="48">
        <v>4</v>
      </c>
      <c r="I139" s="48"/>
      <c r="J139" s="44"/>
      <c r="K139" s="45">
        <f>IF(AND(H139="",I139=""),0,ROUND(ROUND(J139,2)*ROUND(IF(I139="",H139,I139),0),2))</f>
        <v>0</v>
      </c>
      <c r="L139" s="7"/>
      <c r="N139" s="46">
        <v>0.20000000000000001</v>
      </c>
      <c r="R139" s="7">
        <v>290</v>
      </c>
    </row>
    <row r="140" hidden="1">
      <c r="A140" s="7" t="s">
        <v>60</v>
      </c>
    </row>
    <row r="141" hidden="1">
      <c r="A141" s="7" t="s">
        <v>66</v>
      </c>
    </row>
    <row r="142" ht="15.6">
      <c r="A142" s="7">
        <v>9</v>
      </c>
      <c r="B142" s="40" t="s">
        <v>134</v>
      </c>
      <c r="C142" s="40"/>
      <c r="D142" s="41" t="s">
        <v>135</v>
      </c>
      <c r="E142" s="42"/>
      <c r="F142" s="42"/>
      <c r="G142" s="35" t="s">
        <v>16</v>
      </c>
      <c r="H142" s="48">
        <v>1</v>
      </c>
      <c r="I142" s="48"/>
      <c r="J142" s="44"/>
      <c r="K142" s="45">
        <f>IF(AND(H142="",I142=""),0,ROUND(ROUND(J142,2)*ROUND(IF(I142="",H142,I142),0),2))</f>
        <v>0</v>
      </c>
      <c r="L142" s="7"/>
      <c r="N142" s="46">
        <v>0.20000000000000001</v>
      </c>
      <c r="R142" s="7">
        <v>290</v>
      </c>
    </row>
    <row r="143" hidden="1">
      <c r="A143" s="7" t="s">
        <v>60</v>
      </c>
    </row>
    <row r="144" hidden="1">
      <c r="A144" s="7" t="s">
        <v>66</v>
      </c>
    </row>
    <row r="145" ht="15.6">
      <c r="A145" s="7">
        <v>9</v>
      </c>
      <c r="B145" s="40" t="s">
        <v>136</v>
      </c>
      <c r="C145" s="40"/>
      <c r="D145" s="41" t="s">
        <v>137</v>
      </c>
      <c r="E145" s="42"/>
      <c r="F145" s="42"/>
      <c r="G145" s="35" t="s">
        <v>16</v>
      </c>
      <c r="H145" s="48">
        <v>1</v>
      </c>
      <c r="I145" s="48"/>
      <c r="J145" s="44"/>
      <c r="K145" s="45">
        <f>IF(AND(H145="",I145=""),0,ROUND(ROUND(J145,2)*ROUND(IF(I145="",H145,I145),0),2))</f>
        <v>0</v>
      </c>
      <c r="L145" s="7"/>
      <c r="N145" s="46">
        <v>0.20000000000000001</v>
      </c>
      <c r="R145" s="7">
        <v>290</v>
      </c>
    </row>
    <row r="146" hidden="1">
      <c r="A146" s="7" t="s">
        <v>66</v>
      </c>
    </row>
    <row r="147" ht="15.6">
      <c r="A147" s="7">
        <v>9</v>
      </c>
      <c r="B147" s="40" t="s">
        <v>138</v>
      </c>
      <c r="C147" s="40"/>
      <c r="D147" s="41" t="s">
        <v>139</v>
      </c>
      <c r="E147" s="42"/>
      <c r="F147" s="42"/>
      <c r="G147" s="35" t="s">
        <v>16</v>
      </c>
      <c r="H147" s="48">
        <v>1</v>
      </c>
      <c r="I147" s="48"/>
      <c r="J147" s="44"/>
      <c r="K147" s="45">
        <f>IF(AND(H147="",I147=""),0,ROUND(ROUND(J147,2)*ROUND(IF(I147="",H147,I147),0),2))</f>
        <v>0</v>
      </c>
      <c r="L147" s="7"/>
      <c r="N147" s="46">
        <v>0.20000000000000001</v>
      </c>
      <c r="R147" s="7">
        <v>290</v>
      </c>
    </row>
    <row r="148" hidden="1">
      <c r="A148" s="7" t="s">
        <v>66</v>
      </c>
    </row>
    <row r="149" ht="15.6">
      <c r="A149" s="7">
        <v>9</v>
      </c>
      <c r="B149" s="40" t="s">
        <v>140</v>
      </c>
      <c r="C149" s="40"/>
      <c r="D149" s="41" t="s">
        <v>141</v>
      </c>
      <c r="E149" s="42"/>
      <c r="F149" s="42"/>
      <c r="G149" s="35" t="s">
        <v>16</v>
      </c>
      <c r="H149" s="48">
        <v>1</v>
      </c>
      <c r="I149" s="48"/>
      <c r="J149" s="44"/>
      <c r="K149" s="45">
        <f>IF(AND(H149="",I149=""),0,ROUND(ROUND(J149,2)*ROUND(IF(I149="",H149,I149),0),2))</f>
        <v>0</v>
      </c>
      <c r="L149" s="7"/>
      <c r="N149" s="46">
        <v>0.20000000000000001</v>
      </c>
      <c r="R149" s="7">
        <v>290</v>
      </c>
    </row>
    <row r="150" hidden="1">
      <c r="A150" s="7" t="s">
        <v>66</v>
      </c>
    </row>
    <row r="151" ht="15.6">
      <c r="A151" s="7">
        <v>9</v>
      </c>
      <c r="B151" s="40" t="s">
        <v>142</v>
      </c>
      <c r="C151" s="40"/>
      <c r="D151" s="41" t="s">
        <v>143</v>
      </c>
      <c r="E151" s="42"/>
      <c r="F151" s="42"/>
      <c r="G151" s="35" t="s">
        <v>16</v>
      </c>
      <c r="H151" s="48">
        <v>3</v>
      </c>
      <c r="I151" s="48"/>
      <c r="J151" s="44"/>
      <c r="K151" s="45">
        <f>IF(AND(H151="",I151=""),0,ROUND(ROUND(J151,2)*ROUND(IF(I151="",H151,I151),0),2))</f>
        <v>0</v>
      </c>
      <c r="L151" s="7"/>
      <c r="N151" s="46">
        <v>0.20000000000000001</v>
      </c>
      <c r="R151" s="7">
        <v>290</v>
      </c>
    </row>
    <row r="152" hidden="1">
      <c r="A152" s="7" t="s">
        <v>60</v>
      </c>
    </row>
    <row r="153" hidden="1">
      <c r="A153" s="7" t="s">
        <v>60</v>
      </c>
    </row>
    <row r="154" hidden="1">
      <c r="A154" s="7" t="s">
        <v>66</v>
      </c>
    </row>
    <row r="155" ht="15.6">
      <c r="A155" s="7">
        <v>9</v>
      </c>
      <c r="B155" s="40" t="s">
        <v>144</v>
      </c>
      <c r="C155" s="40"/>
      <c r="D155" s="41" t="s">
        <v>145</v>
      </c>
      <c r="E155" s="42"/>
      <c r="F155" s="42"/>
      <c r="G155" s="35" t="s">
        <v>69</v>
      </c>
      <c r="H155" s="43">
        <v>22</v>
      </c>
      <c r="I155" s="43"/>
      <c r="J155" s="44"/>
      <c r="K155" s="45">
        <f>IF(AND(H155="",I155=""),0,ROUND(ROUND(J155,2)*ROUND(IF(I155="",H155,I155),2),2))</f>
        <v>0</v>
      </c>
      <c r="L155" s="7"/>
      <c r="N155" s="46">
        <v>0.20000000000000001</v>
      </c>
      <c r="R155" s="7">
        <v>290</v>
      </c>
    </row>
    <row r="156" hidden="1">
      <c r="A156" s="7" t="s">
        <v>60</v>
      </c>
    </row>
    <row r="157" hidden="1">
      <c r="A157" s="7" t="s">
        <v>60</v>
      </c>
    </row>
    <row r="158">
      <c r="A158" s="7" t="s">
        <v>61</v>
      </c>
      <c r="B158" s="47"/>
      <c r="C158" s="47"/>
      <c r="D158" s="47" t="s">
        <v>146</v>
      </c>
      <c r="E158" s="47"/>
      <c r="F158" s="47"/>
      <c r="G158" s="47"/>
      <c r="H158" s="47"/>
      <c r="I158" s="47"/>
      <c r="J158" s="47"/>
      <c r="K158" s="47"/>
    </row>
    <row r="159" hidden="1">
      <c r="A159" s="7" t="s">
        <v>63</v>
      </c>
    </row>
    <row r="160" hidden="1">
      <c r="A160" s="7" t="s">
        <v>65</v>
      </c>
    </row>
    <row r="161" hidden="1">
      <c r="A161" s="7" t="s">
        <v>66</v>
      </c>
    </row>
    <row r="162" hidden="1">
      <c r="A162" s="7" t="s">
        <v>86</v>
      </c>
    </row>
    <row r="163" hidden="1">
      <c r="A163" s="7" t="s">
        <v>46</v>
      </c>
    </row>
    <row r="164">
      <c r="A164" s="7">
        <v>4</v>
      </c>
      <c r="B164" s="30" t="s">
        <v>147</v>
      </c>
      <c r="C164" s="30"/>
      <c r="D164" s="38" t="s">
        <v>148</v>
      </c>
      <c r="E164" s="38"/>
      <c r="F164" s="38"/>
      <c r="G164" s="38"/>
      <c r="H164" s="38"/>
      <c r="I164" s="38"/>
      <c r="J164" s="38"/>
      <c r="K164" s="39"/>
      <c r="L164" s="7"/>
    </row>
    <row r="165" ht="20.399999999999999" customHeight="1">
      <c r="A165" s="7">
        <v>9</v>
      </c>
      <c r="B165" s="40" t="s">
        <v>149</v>
      </c>
      <c r="C165" s="40"/>
      <c r="D165" s="41" t="s">
        <v>150</v>
      </c>
      <c r="E165" s="42"/>
      <c r="F165" s="42"/>
      <c r="G165" s="35" t="s">
        <v>15</v>
      </c>
      <c r="H165" s="43">
        <v>221</v>
      </c>
      <c r="I165" s="43"/>
      <c r="J165" s="44"/>
      <c r="K165" s="45">
        <f>IF(AND(H165="",I165=""),0,ROUND(ROUND(J165,2)*ROUND(IF(I165="",H165,I165),2),2))</f>
        <v>0</v>
      </c>
      <c r="L165" s="7"/>
      <c r="N165" s="46">
        <v>0.20000000000000001</v>
      </c>
      <c r="R165" s="7">
        <v>290</v>
      </c>
    </row>
    <row r="166" hidden="1">
      <c r="A166" s="7" t="s">
        <v>60</v>
      </c>
    </row>
    <row r="167">
      <c r="A167" s="7" t="s">
        <v>61</v>
      </c>
      <c r="B167" s="47"/>
      <c r="C167" s="47"/>
      <c r="D167" s="47" t="s">
        <v>151</v>
      </c>
      <c r="E167" s="47"/>
      <c r="F167" s="47"/>
      <c r="G167" s="47"/>
      <c r="H167" s="47"/>
      <c r="I167" s="47"/>
      <c r="J167" s="47"/>
      <c r="K167" s="47"/>
    </row>
    <row r="168" hidden="1">
      <c r="A168" s="7" t="s">
        <v>64</v>
      </c>
    </row>
    <row r="169" hidden="1">
      <c r="A169" s="7" t="s">
        <v>65</v>
      </c>
    </row>
    <row r="170" hidden="1">
      <c r="A170" s="7" t="s">
        <v>63</v>
      </c>
    </row>
    <row r="171" hidden="1">
      <c r="A171" s="7" t="s">
        <v>66</v>
      </c>
    </row>
    <row r="172" hidden="1">
      <c r="A172" s="7" t="s">
        <v>46</v>
      </c>
    </row>
    <row r="173">
      <c r="A173" s="7" t="s">
        <v>152</v>
      </c>
      <c r="B173" s="42"/>
      <c r="C173" s="42"/>
      <c r="D173" s="34"/>
      <c r="E173" s="34"/>
      <c r="F173" s="34"/>
      <c r="K173" s="42"/>
    </row>
    <row r="174">
      <c r="B174" s="42"/>
      <c r="C174" s="42"/>
      <c r="D174" s="51" t="s">
        <v>45</v>
      </c>
      <c r="E174" s="52"/>
      <c r="F174" s="52"/>
      <c r="G174" s="53"/>
      <c r="H174" s="53"/>
      <c r="I174" s="53"/>
      <c r="J174" s="53"/>
      <c r="K174" s="54"/>
    </row>
    <row r="175">
      <c r="B175" s="42"/>
      <c r="C175" s="42"/>
      <c r="D175" s="55"/>
      <c r="E175" s="7"/>
      <c r="F175" s="7"/>
      <c r="G175" s="7"/>
      <c r="H175" s="7"/>
      <c r="I175" s="7"/>
      <c r="J175" s="7"/>
      <c r="K175" s="8"/>
    </row>
    <row r="176">
      <c r="B176" s="42"/>
      <c r="C176" s="42"/>
      <c r="D176" s="56" t="s">
        <v>153</v>
      </c>
      <c r="E176" s="49"/>
      <c r="F176" s="49"/>
      <c r="G176" s="57">
        <f>SUMIF(K11:L173,IF(L5="","",L5),K11:K173)</f>
        <v>0</v>
      </c>
      <c r="H176" s="57"/>
      <c r="I176" s="57"/>
      <c r="J176" s="57"/>
      <c r="K176" s="58"/>
    </row>
    <row r="177">
      <c r="B177" s="42"/>
      <c r="C177" s="42"/>
      <c r="D177" s="56" t="s">
        <v>154</v>
      </c>
      <c r="E177" s="49"/>
      <c r="F177" s="49"/>
      <c r="G177" s="57">
        <f>ROUND(SUMIF(L6:L173,IF(L5="","",L5),K11:K173)*0.2,2)</f>
        <v>0</v>
      </c>
      <c r="H177" s="57"/>
      <c r="I177" s="57"/>
      <c r="J177" s="57"/>
      <c r="K177" s="58"/>
    </row>
    <row r="178">
      <c r="B178" s="42"/>
      <c r="C178" s="42"/>
      <c r="D178" s="59" t="s">
        <v>155</v>
      </c>
      <c r="E178" s="60"/>
      <c r="F178" s="60"/>
      <c r="G178" s="61">
        <f>SUM(G176:G177)</f>
        <v>0</v>
      </c>
      <c r="H178" s="61"/>
      <c r="I178" s="61"/>
      <c r="J178" s="61"/>
      <c r="K178" s="62"/>
    </row>
    <row r="179">
      <c r="B179" s="42" t="s">
        <v>47</v>
      </c>
      <c r="C179" s="42"/>
      <c r="D179" s="49" t="s">
        <v>48</v>
      </c>
      <c r="E179" s="49"/>
      <c r="F179" s="49"/>
      <c r="G179" s="57"/>
      <c r="H179" s="57"/>
      <c r="I179" s="57"/>
      <c r="J179" s="57"/>
      <c r="K179" s="58"/>
    </row>
    <row r="180" ht="17.25" customHeight="1">
      <c r="B180" s="42"/>
      <c r="C180" s="42"/>
      <c r="D180" s="33" t="s">
        <v>49</v>
      </c>
      <c r="E180" s="63"/>
      <c r="F180" s="63"/>
      <c r="G180" s="64" t="s">
        <v>50</v>
      </c>
      <c r="H180" s="65">
        <v>1</v>
      </c>
      <c r="I180" s="57"/>
      <c r="J180" s="36"/>
      <c r="K180" s="66"/>
    </row>
    <row r="181">
      <c r="B181" s="42"/>
      <c r="C181" s="42"/>
      <c r="D181" s="67" t="s">
        <v>51</v>
      </c>
      <c r="E181" s="63"/>
      <c r="F181" s="63"/>
      <c r="G181" s="64" t="s">
        <v>50</v>
      </c>
      <c r="H181" s="65">
        <v>1</v>
      </c>
      <c r="I181" s="57"/>
      <c r="J181" s="36"/>
      <c r="K181" s="66"/>
    </row>
    <row r="182">
      <c r="B182" s="42"/>
      <c r="C182" s="42"/>
      <c r="D182" s="67" t="s">
        <v>52</v>
      </c>
      <c r="E182" s="63"/>
      <c r="F182" s="63"/>
      <c r="G182" s="64" t="s">
        <v>50</v>
      </c>
      <c r="H182" s="65">
        <v>1</v>
      </c>
      <c r="I182" s="57"/>
      <c r="J182" s="36"/>
      <c r="K182" s="66"/>
    </row>
    <row r="183">
      <c r="B183" s="42"/>
      <c r="C183" s="42"/>
      <c r="D183" s="67" t="s">
        <v>53</v>
      </c>
      <c r="E183" s="63"/>
      <c r="F183" s="63"/>
      <c r="G183" s="64" t="s">
        <v>50</v>
      </c>
      <c r="H183" s="65">
        <v>1</v>
      </c>
      <c r="I183" s="57"/>
      <c r="J183" s="36"/>
      <c r="K183" s="66"/>
    </row>
    <row r="184">
      <c r="B184" s="42"/>
      <c r="C184" s="42"/>
      <c r="D184" s="67" t="s">
        <v>54</v>
      </c>
      <c r="E184" s="63"/>
      <c r="F184" s="63"/>
      <c r="G184" s="64" t="s">
        <v>50</v>
      </c>
      <c r="H184" s="65">
        <v>1</v>
      </c>
      <c r="I184" s="57"/>
      <c r="J184" s="36"/>
      <c r="K184" s="66"/>
    </row>
    <row r="185" ht="15.6" customHeight="1">
      <c r="A185" s="7">
        <v>3</v>
      </c>
      <c r="B185" s="30" t="s">
        <v>156</v>
      </c>
      <c r="C185" s="30"/>
      <c r="D185" s="31" t="s">
        <v>157</v>
      </c>
      <c r="E185" s="31"/>
      <c r="F185" s="31"/>
      <c r="G185" s="31"/>
      <c r="H185" s="31"/>
      <c r="I185" s="31"/>
      <c r="J185" s="31"/>
      <c r="K185" s="32"/>
      <c r="L185" s="7" t="s">
        <v>158</v>
      </c>
    </row>
    <row r="186">
      <c r="A186" s="7">
        <v>4</v>
      </c>
      <c r="B186" s="30" t="s">
        <v>159</v>
      </c>
      <c r="C186" s="30"/>
      <c r="D186" s="38" t="s">
        <v>56</v>
      </c>
      <c r="E186" s="38"/>
      <c r="F186" s="38"/>
      <c r="G186" s="38"/>
      <c r="H186" s="38"/>
      <c r="I186" s="38"/>
      <c r="J186" s="38"/>
      <c r="K186" s="39"/>
      <c r="L186" s="7" t="s">
        <v>158</v>
      </c>
    </row>
    <row r="187">
      <c r="A187" s="7">
        <v>9</v>
      </c>
      <c r="B187" s="40" t="s">
        <v>160</v>
      </c>
      <c r="C187" s="40"/>
      <c r="D187" s="41" t="s">
        <v>58</v>
      </c>
      <c r="E187" s="42"/>
      <c r="F187" s="42"/>
      <c r="G187" s="35" t="s">
        <v>59</v>
      </c>
      <c r="H187" s="43">
        <v>231</v>
      </c>
      <c r="I187" s="43"/>
      <c r="J187" s="44"/>
      <c r="K187" s="45">
        <f>IF(AND(H187="",I187=""),0,ROUND(ROUND(J187,2)*ROUND(IF(I187="",H187,I187),2),2))</f>
        <v>0</v>
      </c>
      <c r="L187" s="7" t="s">
        <v>158</v>
      </c>
      <c r="M187" s="7">
        <v>8223</v>
      </c>
      <c r="N187" s="46">
        <v>0.20000000000000001</v>
      </c>
      <c r="R187" s="7">
        <v>290</v>
      </c>
    </row>
    <row r="188" hidden="1">
      <c r="A188" s="7" t="s">
        <v>60</v>
      </c>
    </row>
    <row r="189">
      <c r="A189" s="7" t="s">
        <v>61</v>
      </c>
      <c r="B189" s="47"/>
      <c r="C189" s="47"/>
      <c r="D189" s="47" t="s">
        <v>62</v>
      </c>
      <c r="E189" s="47"/>
      <c r="F189" s="47"/>
      <c r="G189" s="47"/>
      <c r="H189" s="47"/>
      <c r="I189" s="47"/>
      <c r="J189" s="47"/>
      <c r="K189" s="47"/>
    </row>
    <row r="190" hidden="1">
      <c r="A190" s="7" t="s">
        <v>63</v>
      </c>
    </row>
    <row r="191" hidden="1">
      <c r="A191" s="7" t="s">
        <v>64</v>
      </c>
    </row>
    <row r="192" hidden="1">
      <c r="A192" s="7" t="s">
        <v>65</v>
      </c>
    </row>
    <row r="193" hidden="1">
      <c r="A193" s="7" t="s">
        <v>66</v>
      </c>
    </row>
    <row r="194">
      <c r="A194" s="7">
        <v>9</v>
      </c>
      <c r="B194" s="40" t="s">
        <v>161</v>
      </c>
      <c r="C194" s="40"/>
      <c r="D194" s="41" t="s">
        <v>68</v>
      </c>
      <c r="E194" s="42"/>
      <c r="F194" s="42"/>
      <c r="G194" s="35" t="s">
        <v>69</v>
      </c>
      <c r="H194" s="43">
        <v>76</v>
      </c>
      <c r="I194" s="43"/>
      <c r="J194" s="44"/>
      <c r="K194" s="45">
        <f>IF(AND(H194="",I194=""),0,ROUND(ROUND(J194,2)*ROUND(IF(I194="",H194,I194),2),2))</f>
        <v>0</v>
      </c>
      <c r="L194" s="7" t="s">
        <v>158</v>
      </c>
      <c r="M194" s="7">
        <v>13966</v>
      </c>
      <c r="N194" s="46">
        <v>0.20000000000000001</v>
      </c>
      <c r="R194" s="7">
        <v>290</v>
      </c>
    </row>
    <row r="195" hidden="1">
      <c r="A195" s="7" t="s">
        <v>60</v>
      </c>
    </row>
    <row r="196">
      <c r="A196" s="7" t="s">
        <v>61</v>
      </c>
      <c r="B196" s="47"/>
      <c r="C196" s="47"/>
      <c r="D196" s="47" t="s">
        <v>70</v>
      </c>
      <c r="E196" s="47"/>
      <c r="F196" s="47"/>
      <c r="G196" s="47"/>
      <c r="H196" s="47"/>
      <c r="I196" s="47"/>
      <c r="J196" s="47"/>
      <c r="K196" s="47"/>
    </row>
    <row r="197" hidden="1">
      <c r="A197" s="7" t="s">
        <v>63</v>
      </c>
    </row>
    <row r="198" hidden="1">
      <c r="A198" s="7" t="s">
        <v>64</v>
      </c>
    </row>
    <row r="199" hidden="1">
      <c r="A199" s="7" t="s">
        <v>71</v>
      </c>
    </row>
    <row r="200" hidden="1">
      <c r="A200" s="7" t="s">
        <v>65</v>
      </c>
    </row>
    <row r="201" hidden="1">
      <c r="A201" s="7" t="s">
        <v>66</v>
      </c>
    </row>
    <row r="202">
      <c r="A202" s="7">
        <v>9</v>
      </c>
      <c r="B202" s="40" t="s">
        <v>162</v>
      </c>
      <c r="C202" s="40"/>
      <c r="D202" s="41" t="s">
        <v>73</v>
      </c>
      <c r="E202" s="42"/>
      <c r="F202" s="42"/>
      <c r="G202" s="35" t="s">
        <v>69</v>
      </c>
      <c r="H202" s="43">
        <v>22</v>
      </c>
      <c r="I202" s="43"/>
      <c r="J202" s="44"/>
      <c r="K202" s="45">
        <f>IF(AND(H202="",I202=""),0,ROUND(ROUND(J202,2)*ROUND(IF(I202="",H202,I202),2),2))</f>
        <v>0</v>
      </c>
      <c r="L202" s="7" t="s">
        <v>158</v>
      </c>
      <c r="M202" s="7">
        <v>14147</v>
      </c>
      <c r="N202" s="46">
        <v>0.20000000000000001</v>
      </c>
      <c r="R202" s="7">
        <v>290</v>
      </c>
    </row>
    <row r="203" hidden="1">
      <c r="A203" s="7" t="s">
        <v>60</v>
      </c>
    </row>
    <row r="204">
      <c r="A204" s="7" t="s">
        <v>61</v>
      </c>
      <c r="B204" s="47"/>
      <c r="C204" s="47"/>
      <c r="D204" s="47" t="s">
        <v>74</v>
      </c>
      <c r="E204" s="47"/>
      <c r="F204" s="47"/>
      <c r="G204" s="47"/>
      <c r="H204" s="47"/>
      <c r="I204" s="47"/>
      <c r="J204" s="47"/>
      <c r="K204" s="47"/>
    </row>
    <row r="205" hidden="1">
      <c r="A205" s="7" t="s">
        <v>63</v>
      </c>
    </row>
    <row r="206" hidden="1">
      <c r="A206" s="7" t="s">
        <v>65</v>
      </c>
    </row>
    <row r="207" hidden="1">
      <c r="A207" s="7" t="s">
        <v>66</v>
      </c>
    </row>
    <row r="208">
      <c r="A208" s="7">
        <v>9</v>
      </c>
      <c r="B208" s="40" t="s">
        <v>163</v>
      </c>
      <c r="C208" s="40"/>
      <c r="D208" s="41" t="s">
        <v>76</v>
      </c>
      <c r="E208" s="42"/>
      <c r="F208" s="42"/>
      <c r="G208" s="35" t="s">
        <v>77</v>
      </c>
      <c r="H208" s="48">
        <v>4</v>
      </c>
      <c r="I208" s="48"/>
      <c r="J208" s="44"/>
      <c r="K208" s="45">
        <f>IF(AND(H208="",I208=""),0,ROUND(ROUND(J208,2)*ROUND(IF(I208="",H208,I208),0),2))</f>
        <v>0</v>
      </c>
      <c r="L208" s="7" t="s">
        <v>158</v>
      </c>
      <c r="M208" s="7">
        <v>13612</v>
      </c>
      <c r="N208" s="46">
        <v>0.20000000000000001</v>
      </c>
      <c r="R208" s="7">
        <v>290</v>
      </c>
    </row>
    <row r="209" hidden="1">
      <c r="A209" s="7" t="s">
        <v>60</v>
      </c>
    </row>
    <row r="210">
      <c r="A210" s="7" t="s">
        <v>61</v>
      </c>
      <c r="B210" s="47"/>
      <c r="C210" s="47"/>
      <c r="D210" s="47" t="s">
        <v>78</v>
      </c>
      <c r="E210" s="47"/>
      <c r="F210" s="47"/>
      <c r="G210" s="47"/>
      <c r="H210" s="47"/>
      <c r="I210" s="47"/>
      <c r="J210" s="47"/>
      <c r="K210" s="47"/>
    </row>
    <row r="211" hidden="1">
      <c r="A211" s="7" t="s">
        <v>66</v>
      </c>
    </row>
    <row r="212" hidden="1">
      <c r="A212" s="7" t="s">
        <v>46</v>
      </c>
    </row>
    <row r="213">
      <c r="A213" s="7">
        <v>4</v>
      </c>
      <c r="B213" s="30" t="s">
        <v>164</v>
      </c>
      <c r="C213" s="30"/>
      <c r="D213" s="38" t="s">
        <v>88</v>
      </c>
      <c r="E213" s="38"/>
      <c r="F213" s="38"/>
      <c r="G213" s="38"/>
      <c r="H213" s="38"/>
      <c r="I213" s="38"/>
      <c r="J213" s="38"/>
      <c r="K213" s="39"/>
      <c r="L213" s="7" t="s">
        <v>158</v>
      </c>
    </row>
    <row r="214">
      <c r="A214" s="7">
        <v>5</v>
      </c>
      <c r="B214" s="30" t="s">
        <v>165</v>
      </c>
      <c r="C214" s="30"/>
      <c r="D214" s="49" t="s">
        <v>166</v>
      </c>
      <c r="E214" s="49"/>
      <c r="F214" s="49"/>
      <c r="G214" s="49"/>
      <c r="H214" s="49"/>
      <c r="I214" s="49"/>
      <c r="J214" s="49"/>
      <c r="K214" s="50"/>
      <c r="L214" s="7" t="s">
        <v>158</v>
      </c>
    </row>
    <row r="215" ht="15.6">
      <c r="A215" s="7">
        <v>9</v>
      </c>
      <c r="B215" s="40" t="s">
        <v>167</v>
      </c>
      <c r="C215" s="40"/>
      <c r="D215" s="41" t="s">
        <v>168</v>
      </c>
      <c r="E215" s="42"/>
      <c r="F215" s="42"/>
      <c r="G215" s="35" t="s">
        <v>15</v>
      </c>
      <c r="H215" s="43">
        <v>231</v>
      </c>
      <c r="I215" s="43"/>
      <c r="J215" s="44"/>
      <c r="K215" s="45">
        <f>IF(AND(H215="",I215=""),0,ROUND(ROUND(J215,2)*ROUND(IF(I215="",H215,I215),2),2))</f>
        <v>0</v>
      </c>
      <c r="L215" s="7" t="s">
        <v>158</v>
      </c>
      <c r="M215" s="7">
        <v>4998</v>
      </c>
      <c r="N215" s="46">
        <v>0.20000000000000001</v>
      </c>
      <c r="R215" s="7">
        <v>290</v>
      </c>
    </row>
    <row r="216" hidden="1">
      <c r="A216" s="7" t="s">
        <v>60</v>
      </c>
    </row>
    <row r="217">
      <c r="A217" s="7" t="s">
        <v>61</v>
      </c>
      <c r="B217" s="47"/>
      <c r="C217" s="47"/>
      <c r="D217" s="47" t="s">
        <v>169</v>
      </c>
      <c r="E217" s="47"/>
      <c r="F217" s="47"/>
      <c r="G217" s="47"/>
      <c r="H217" s="47"/>
      <c r="I217" s="47"/>
      <c r="J217" s="47"/>
      <c r="K217" s="47"/>
    </row>
    <row r="218" hidden="1">
      <c r="A218" s="7" t="s">
        <v>63</v>
      </c>
    </row>
    <row r="219" hidden="1">
      <c r="A219" s="7" t="s">
        <v>64</v>
      </c>
    </row>
    <row r="220" hidden="1">
      <c r="A220" s="7" t="s">
        <v>65</v>
      </c>
    </row>
    <row r="221" hidden="1">
      <c r="A221" s="7" t="s">
        <v>66</v>
      </c>
    </row>
    <row r="222" hidden="1">
      <c r="A222" s="7" t="s">
        <v>86</v>
      </c>
    </row>
    <row r="223">
      <c r="A223" s="7">
        <v>5</v>
      </c>
      <c r="B223" s="30" t="s">
        <v>170</v>
      </c>
      <c r="C223" s="30"/>
      <c r="D223" s="49" t="s">
        <v>171</v>
      </c>
      <c r="E223" s="49"/>
      <c r="F223" s="49"/>
      <c r="G223" s="49"/>
      <c r="H223" s="49"/>
      <c r="I223" s="49"/>
      <c r="J223" s="49"/>
      <c r="K223" s="50"/>
      <c r="L223" s="7" t="s">
        <v>158</v>
      </c>
    </row>
    <row r="224" ht="15.6">
      <c r="A224" s="7">
        <v>9</v>
      </c>
      <c r="B224" s="40" t="s">
        <v>172</v>
      </c>
      <c r="C224" s="40"/>
      <c r="D224" s="41" t="s">
        <v>90</v>
      </c>
      <c r="E224" s="42"/>
      <c r="F224" s="42"/>
      <c r="G224" s="35" t="s">
        <v>69</v>
      </c>
      <c r="H224" s="43">
        <v>21</v>
      </c>
      <c r="I224" s="43"/>
      <c r="J224" s="44"/>
      <c r="K224" s="45">
        <f>IF(AND(H224="",I224=""),0,ROUND(ROUND(J224,2)*ROUND(IF(I224="",H224,I224),2),2))</f>
        <v>0</v>
      </c>
      <c r="L224" s="7" t="s">
        <v>158</v>
      </c>
      <c r="M224" s="7">
        <v>13406</v>
      </c>
      <c r="N224" s="46">
        <v>0.20000000000000001</v>
      </c>
      <c r="R224" s="7">
        <v>290</v>
      </c>
    </row>
    <row r="225" hidden="1">
      <c r="A225" s="7" t="s">
        <v>66</v>
      </c>
    </row>
    <row r="226" hidden="1">
      <c r="A226" s="7" t="s">
        <v>86</v>
      </c>
    </row>
    <row r="227" hidden="1">
      <c r="A227" s="7" t="s">
        <v>46</v>
      </c>
    </row>
    <row r="228">
      <c r="A228" s="7">
        <v>4</v>
      </c>
      <c r="B228" s="30" t="s">
        <v>173</v>
      </c>
      <c r="C228" s="30"/>
      <c r="D228" s="38" t="s">
        <v>174</v>
      </c>
      <c r="E228" s="38"/>
      <c r="F228" s="38"/>
      <c r="G228" s="38"/>
      <c r="H228" s="38"/>
      <c r="I228" s="38"/>
      <c r="J228" s="38"/>
      <c r="K228" s="39"/>
      <c r="L228" s="7" t="s">
        <v>158</v>
      </c>
    </row>
    <row r="229">
      <c r="A229" s="7">
        <v>5</v>
      </c>
      <c r="B229" s="30" t="s">
        <v>175</v>
      </c>
      <c r="C229" s="30"/>
      <c r="D229" s="49" t="s">
        <v>174</v>
      </c>
      <c r="E229" s="49"/>
      <c r="F229" s="49"/>
      <c r="G229" s="49"/>
      <c r="H229" s="49"/>
      <c r="I229" s="49"/>
      <c r="J229" s="49"/>
      <c r="K229" s="50"/>
      <c r="L229" s="7" t="s">
        <v>158</v>
      </c>
    </row>
    <row r="230" hidden="1">
      <c r="A230" s="7" t="s">
        <v>176</v>
      </c>
    </row>
    <row r="231" ht="15.6">
      <c r="A231" s="7">
        <v>9</v>
      </c>
      <c r="B231" s="40" t="s">
        <v>177</v>
      </c>
      <c r="C231" s="40"/>
      <c r="D231" s="41" t="s">
        <v>178</v>
      </c>
      <c r="E231" s="42"/>
      <c r="F231" s="42"/>
      <c r="G231" s="35" t="s">
        <v>15</v>
      </c>
      <c r="H231" s="43">
        <v>231</v>
      </c>
      <c r="I231" s="43"/>
      <c r="J231" s="44"/>
      <c r="K231" s="45">
        <f>IF(AND(H231="",I231=""),0,ROUND(ROUND(J231,2)*ROUND(IF(I231="",H231,I231),2),2))</f>
        <v>0</v>
      </c>
      <c r="L231" s="7" t="s">
        <v>158</v>
      </c>
      <c r="M231" s="7">
        <v>13210</v>
      </c>
      <c r="N231" s="46">
        <v>0.20000000000000001</v>
      </c>
      <c r="R231" s="7">
        <v>290</v>
      </c>
    </row>
    <row r="232" hidden="1">
      <c r="A232" s="7" t="s">
        <v>60</v>
      </c>
    </row>
    <row r="233" hidden="1">
      <c r="A233" s="7" t="s">
        <v>63</v>
      </c>
    </row>
    <row r="234" hidden="1">
      <c r="A234" s="7" t="s">
        <v>65</v>
      </c>
    </row>
    <row r="235" hidden="1">
      <c r="A235" s="7" t="s">
        <v>66</v>
      </c>
    </row>
    <row r="236" ht="15.6">
      <c r="A236" s="7">
        <v>9</v>
      </c>
      <c r="B236" s="40" t="s">
        <v>179</v>
      </c>
      <c r="C236" s="40"/>
      <c r="D236" s="41" t="s">
        <v>180</v>
      </c>
      <c r="E236" s="42"/>
      <c r="F236" s="42"/>
      <c r="G236" s="35" t="s">
        <v>69</v>
      </c>
      <c r="H236" s="43">
        <v>42</v>
      </c>
      <c r="I236" s="43"/>
      <c r="J236" s="44"/>
      <c r="K236" s="45">
        <f>IF(AND(H236="",I236=""),0,ROUND(ROUND(J236,2)*ROUND(IF(I236="",H236,I236),2),2))</f>
        <v>0</v>
      </c>
      <c r="L236" s="7" t="s">
        <v>158</v>
      </c>
      <c r="M236" s="7">
        <v>13229</v>
      </c>
      <c r="N236" s="46">
        <v>0.20000000000000001</v>
      </c>
      <c r="R236" s="7">
        <v>290</v>
      </c>
    </row>
    <row r="237" hidden="1">
      <c r="A237" s="7" t="s">
        <v>60</v>
      </c>
    </row>
    <row r="238">
      <c r="A238" s="7" t="s">
        <v>61</v>
      </c>
      <c r="B238" s="47"/>
      <c r="C238" s="47"/>
      <c r="D238" s="47" t="s">
        <v>181</v>
      </c>
      <c r="E238" s="47"/>
      <c r="F238" s="47"/>
      <c r="G238" s="47"/>
      <c r="H238" s="47"/>
      <c r="I238" s="47"/>
      <c r="J238" s="47"/>
      <c r="K238" s="47"/>
    </row>
    <row r="239" hidden="1">
      <c r="A239" s="7" t="s">
        <v>63</v>
      </c>
    </row>
    <row r="240" hidden="1">
      <c r="A240" s="7" t="s">
        <v>64</v>
      </c>
    </row>
    <row r="241" hidden="1">
      <c r="A241" s="7" t="s">
        <v>65</v>
      </c>
    </row>
    <row r="242" hidden="1">
      <c r="A242" s="7" t="s">
        <v>66</v>
      </c>
    </row>
    <row r="243" ht="15.6">
      <c r="A243" s="7">
        <v>9</v>
      </c>
      <c r="B243" s="40" t="s">
        <v>182</v>
      </c>
      <c r="C243" s="40"/>
      <c r="D243" s="41" t="s">
        <v>183</v>
      </c>
      <c r="E243" s="42"/>
      <c r="F243" s="42"/>
      <c r="G243" s="35" t="s">
        <v>69</v>
      </c>
      <c r="H243" s="43">
        <v>21</v>
      </c>
      <c r="I243" s="43"/>
      <c r="J243" s="44"/>
      <c r="K243" s="45">
        <f>IF(AND(H243="",I243=""),0,ROUND(ROUND(J243,2)*ROUND(IF(I243="",H243,I243),2),2))</f>
        <v>0</v>
      </c>
      <c r="L243" s="7" t="s">
        <v>158</v>
      </c>
      <c r="M243" s="7">
        <v>13265</v>
      </c>
      <c r="N243" s="46">
        <v>0.20000000000000001</v>
      </c>
      <c r="R243" s="7">
        <v>290</v>
      </c>
    </row>
    <row r="244" hidden="1">
      <c r="A244" s="7" t="s">
        <v>60</v>
      </c>
    </row>
    <row r="245">
      <c r="A245" s="7" t="s">
        <v>61</v>
      </c>
      <c r="B245" s="47"/>
      <c r="C245" s="47"/>
      <c r="D245" s="47" t="s">
        <v>184</v>
      </c>
      <c r="E245" s="47"/>
      <c r="F245" s="47"/>
      <c r="G245" s="47"/>
      <c r="H245" s="47"/>
      <c r="I245" s="47"/>
      <c r="J245" s="47"/>
      <c r="K245" s="47"/>
    </row>
    <row r="246" hidden="1">
      <c r="A246" s="7" t="s">
        <v>63</v>
      </c>
    </row>
    <row r="247" hidden="1">
      <c r="A247" s="7" t="s">
        <v>65</v>
      </c>
    </row>
    <row r="248" hidden="1">
      <c r="A248" s="7" t="s">
        <v>66</v>
      </c>
    </row>
    <row r="249" ht="15.6">
      <c r="A249" s="7">
        <v>9</v>
      </c>
      <c r="B249" s="40" t="s">
        <v>185</v>
      </c>
      <c r="C249" s="40"/>
      <c r="D249" s="41" t="s">
        <v>186</v>
      </c>
      <c r="E249" s="42"/>
      <c r="F249" s="42"/>
      <c r="G249" s="35" t="s">
        <v>69</v>
      </c>
      <c r="H249" s="43">
        <v>22</v>
      </c>
      <c r="I249" s="43"/>
      <c r="J249" s="44"/>
      <c r="K249" s="45">
        <f>IF(AND(H249="",I249=""),0,ROUND(ROUND(J249,2)*ROUND(IF(I249="",H249,I249),2),2))</f>
        <v>0</v>
      </c>
      <c r="L249" s="7" t="s">
        <v>158</v>
      </c>
      <c r="M249" s="7">
        <v>13314</v>
      </c>
      <c r="N249" s="46">
        <v>0.20000000000000001</v>
      </c>
      <c r="R249" s="7">
        <v>290</v>
      </c>
    </row>
    <row r="250" hidden="1">
      <c r="A250" s="7" t="s">
        <v>60</v>
      </c>
    </row>
    <row r="251">
      <c r="A251" s="7" t="s">
        <v>61</v>
      </c>
      <c r="B251" s="47"/>
      <c r="C251" s="47"/>
      <c r="D251" s="47" t="s">
        <v>119</v>
      </c>
      <c r="E251" s="47"/>
      <c r="F251" s="47"/>
      <c r="G251" s="47"/>
      <c r="H251" s="47"/>
      <c r="I251" s="47"/>
      <c r="J251" s="47"/>
      <c r="K251" s="47"/>
    </row>
    <row r="252" hidden="1">
      <c r="A252" s="7" t="s">
        <v>63</v>
      </c>
    </row>
    <row r="253" hidden="1">
      <c r="A253" s="7" t="s">
        <v>65</v>
      </c>
    </row>
    <row r="254" hidden="1">
      <c r="A254" s="7" t="s">
        <v>66</v>
      </c>
    </row>
    <row r="255" ht="15.6">
      <c r="A255" s="7">
        <v>9</v>
      </c>
      <c r="B255" s="40" t="s">
        <v>187</v>
      </c>
      <c r="C255" s="40"/>
      <c r="D255" s="41" t="s">
        <v>188</v>
      </c>
      <c r="E255" s="42"/>
      <c r="F255" s="42"/>
      <c r="G255" s="35" t="s">
        <v>69</v>
      </c>
      <c r="H255" s="43">
        <v>22</v>
      </c>
      <c r="I255" s="43"/>
      <c r="J255" s="44"/>
      <c r="K255" s="45">
        <f>IF(AND(H255="",I255=""),0,ROUND(ROUND(J255,2)*ROUND(IF(I255="",H255,I255),2),2))</f>
        <v>0</v>
      </c>
      <c r="L255" s="7" t="s">
        <v>158</v>
      </c>
      <c r="M255" s="7">
        <v>13344</v>
      </c>
      <c r="N255" s="46">
        <v>0.20000000000000001</v>
      </c>
      <c r="R255" s="7">
        <v>290</v>
      </c>
    </row>
    <row r="256" hidden="1">
      <c r="A256" s="7" t="s">
        <v>60</v>
      </c>
    </row>
    <row r="257">
      <c r="A257" s="7" t="s">
        <v>61</v>
      </c>
      <c r="B257" s="47"/>
      <c r="C257" s="47"/>
      <c r="D257" s="47" t="s">
        <v>189</v>
      </c>
      <c r="E257" s="47"/>
      <c r="F257" s="47"/>
      <c r="G257" s="47"/>
      <c r="H257" s="47"/>
      <c r="I257" s="47"/>
      <c r="J257" s="47"/>
      <c r="K257" s="47"/>
    </row>
    <row r="258" hidden="1">
      <c r="A258" s="7" t="s">
        <v>63</v>
      </c>
    </row>
    <row r="259" hidden="1">
      <c r="A259" s="7" t="s">
        <v>65</v>
      </c>
    </row>
    <row r="260" hidden="1">
      <c r="A260" s="7" t="s">
        <v>66</v>
      </c>
    </row>
    <row r="261" ht="15.6">
      <c r="A261" s="7">
        <v>9</v>
      </c>
      <c r="B261" s="40" t="s">
        <v>190</v>
      </c>
      <c r="C261" s="40"/>
      <c r="D261" s="41" t="s">
        <v>191</v>
      </c>
      <c r="E261" s="42"/>
      <c r="F261" s="42"/>
      <c r="G261" s="35" t="s">
        <v>69</v>
      </c>
      <c r="H261" s="43">
        <v>22</v>
      </c>
      <c r="I261" s="43"/>
      <c r="J261" s="44"/>
      <c r="K261" s="45">
        <f>IF(AND(H261="",I261=""),0,ROUND(ROUND(J261,2)*ROUND(IF(I261="",H261,I261),2),2))</f>
        <v>0</v>
      </c>
      <c r="L261" s="7" t="s">
        <v>158</v>
      </c>
      <c r="M261" s="7">
        <v>13289</v>
      </c>
      <c r="N261" s="46">
        <v>0.20000000000000001</v>
      </c>
      <c r="R261" s="7">
        <v>290</v>
      </c>
    </row>
    <row r="262" hidden="1">
      <c r="A262" s="7" t="s">
        <v>60</v>
      </c>
    </row>
    <row r="263">
      <c r="A263" s="7" t="s">
        <v>61</v>
      </c>
      <c r="B263" s="47"/>
      <c r="C263" s="47"/>
      <c r="D263" s="47" t="s">
        <v>192</v>
      </c>
      <c r="E263" s="47"/>
      <c r="F263" s="47"/>
      <c r="G263" s="47"/>
      <c r="H263" s="47"/>
      <c r="I263" s="47"/>
      <c r="J263" s="47"/>
      <c r="K263" s="47"/>
    </row>
    <row r="264" hidden="1">
      <c r="A264" s="7" t="s">
        <v>63</v>
      </c>
    </row>
    <row r="265" hidden="1">
      <c r="A265" s="7" t="s">
        <v>65</v>
      </c>
    </row>
    <row r="266" hidden="1">
      <c r="A266" s="7" t="s">
        <v>66</v>
      </c>
    </row>
    <row r="267" ht="15.6">
      <c r="A267" s="7">
        <v>9</v>
      </c>
      <c r="B267" s="40" t="s">
        <v>193</v>
      </c>
      <c r="C267" s="40"/>
      <c r="D267" s="41" t="s">
        <v>194</v>
      </c>
      <c r="E267" s="42"/>
      <c r="F267" s="42"/>
      <c r="G267" s="35" t="s">
        <v>16</v>
      </c>
      <c r="H267" s="48">
        <v>3</v>
      </c>
      <c r="I267" s="48"/>
      <c r="J267" s="44"/>
      <c r="K267" s="45">
        <f>IF(AND(H267="",I267=""),0,ROUND(ROUND(J267,2)*ROUND(IF(I267="",H267,I267),0),2))</f>
        <v>0</v>
      </c>
      <c r="L267" s="7" t="s">
        <v>158</v>
      </c>
      <c r="M267" s="7">
        <v>14175</v>
      </c>
      <c r="N267" s="46">
        <v>0.20000000000000001</v>
      </c>
      <c r="R267" s="7">
        <v>290</v>
      </c>
    </row>
    <row r="268" hidden="1">
      <c r="A268" s="7" t="s">
        <v>60</v>
      </c>
    </row>
    <row r="269" hidden="1">
      <c r="A269" s="7" t="s">
        <v>60</v>
      </c>
    </row>
    <row r="270">
      <c r="A270" s="7" t="s">
        <v>61</v>
      </c>
      <c r="B270" s="47"/>
      <c r="C270" s="47"/>
      <c r="D270" s="47" t="s">
        <v>195</v>
      </c>
      <c r="E270" s="47"/>
      <c r="F270" s="47"/>
      <c r="G270" s="47"/>
      <c r="H270" s="47"/>
      <c r="I270" s="47"/>
      <c r="J270" s="47"/>
      <c r="K270" s="47"/>
    </row>
    <row r="271" hidden="1">
      <c r="A271" s="7" t="s">
        <v>66</v>
      </c>
    </row>
    <row r="272" ht="15.6">
      <c r="A272" s="7">
        <v>9</v>
      </c>
      <c r="B272" s="40" t="s">
        <v>196</v>
      </c>
      <c r="C272" s="40"/>
      <c r="D272" s="41" t="s">
        <v>197</v>
      </c>
      <c r="E272" s="42"/>
      <c r="F272" s="42"/>
      <c r="G272" s="35" t="s">
        <v>77</v>
      </c>
      <c r="H272" s="48">
        <v>4</v>
      </c>
      <c r="I272" s="48"/>
      <c r="J272" s="44"/>
      <c r="K272" s="45">
        <f>IF(AND(H272="",I272=""),0,ROUND(ROUND(J272,2)*ROUND(IF(I272="",H272,I272),0),2))</f>
        <v>0</v>
      </c>
      <c r="L272" s="7" t="s">
        <v>158</v>
      </c>
      <c r="M272" s="7">
        <v>14163</v>
      </c>
      <c r="N272" s="46">
        <v>0.20000000000000001</v>
      </c>
      <c r="R272" s="7">
        <v>290</v>
      </c>
    </row>
    <row r="273" hidden="1">
      <c r="A273" s="7" t="s">
        <v>60</v>
      </c>
    </row>
    <row r="274" hidden="1">
      <c r="A274" s="7" t="s">
        <v>66</v>
      </c>
    </row>
    <row r="275" ht="15.6">
      <c r="A275" s="7">
        <v>9</v>
      </c>
      <c r="B275" s="40" t="s">
        <v>198</v>
      </c>
      <c r="C275" s="40"/>
      <c r="D275" s="41" t="s">
        <v>199</v>
      </c>
      <c r="E275" s="42"/>
      <c r="F275" s="42"/>
      <c r="G275" s="35" t="s">
        <v>16</v>
      </c>
      <c r="H275" s="48">
        <v>1</v>
      </c>
      <c r="I275" s="48"/>
      <c r="J275" s="44"/>
      <c r="K275" s="45">
        <f>IF(AND(H275="",I275=""),0,ROUND(ROUND(J275,2)*ROUND(IF(I275="",H275,I275),0),2))</f>
        <v>0</v>
      </c>
      <c r="L275" s="7" t="s">
        <v>158</v>
      </c>
      <c r="M275" s="7">
        <v>7213</v>
      </c>
      <c r="N275" s="46">
        <v>0.20000000000000001</v>
      </c>
      <c r="R275" s="7">
        <v>290</v>
      </c>
    </row>
    <row r="276" hidden="1">
      <c r="A276" s="7" t="s">
        <v>60</v>
      </c>
    </row>
    <row r="277" hidden="1">
      <c r="A277" s="7" t="s">
        <v>63</v>
      </c>
    </row>
    <row r="278" hidden="1">
      <c r="A278" s="7" t="s">
        <v>65</v>
      </c>
    </row>
    <row r="279" hidden="1">
      <c r="A279" s="7" t="s">
        <v>66</v>
      </c>
    </row>
    <row r="280" ht="15.6">
      <c r="A280" s="7">
        <v>9</v>
      </c>
      <c r="B280" s="40" t="s">
        <v>200</v>
      </c>
      <c r="C280" s="40"/>
      <c r="D280" s="41" t="s">
        <v>201</v>
      </c>
      <c r="E280" s="42"/>
      <c r="F280" s="42"/>
      <c r="G280" s="35" t="s">
        <v>16</v>
      </c>
      <c r="H280" s="48">
        <v>1</v>
      </c>
      <c r="I280" s="48"/>
      <c r="J280" s="44"/>
      <c r="K280" s="45">
        <f>IF(AND(H280="",I280=""),0,ROUND(ROUND(J280,2)*ROUND(IF(I280="",H280,I280),0),2))</f>
        <v>0</v>
      </c>
      <c r="L280" s="7" t="s">
        <v>158</v>
      </c>
      <c r="M280" s="7">
        <v>13746</v>
      </c>
      <c r="N280" s="46">
        <v>0.20000000000000001</v>
      </c>
      <c r="R280" s="7">
        <v>290</v>
      </c>
    </row>
    <row r="281" hidden="1">
      <c r="A281" s="7" t="s">
        <v>60</v>
      </c>
    </row>
    <row r="282" hidden="1">
      <c r="A282" s="7" t="s">
        <v>66</v>
      </c>
    </row>
    <row r="283" ht="15.6">
      <c r="A283" s="7">
        <v>9</v>
      </c>
      <c r="B283" s="40" t="s">
        <v>202</v>
      </c>
      <c r="C283" s="40"/>
      <c r="D283" s="41" t="s">
        <v>203</v>
      </c>
      <c r="E283" s="42"/>
      <c r="F283" s="42"/>
      <c r="G283" s="35" t="s">
        <v>16</v>
      </c>
      <c r="H283" s="48">
        <v>1</v>
      </c>
      <c r="I283" s="48"/>
      <c r="J283" s="44"/>
      <c r="K283" s="45">
        <f>IF(AND(H283="",I283=""),0,ROUND(ROUND(J283,2)*ROUND(IF(I283="",H283,I283),0),2))</f>
        <v>0</v>
      </c>
      <c r="L283" s="7" t="s">
        <v>158</v>
      </c>
      <c r="M283" s="7">
        <v>13749</v>
      </c>
      <c r="N283" s="46">
        <v>0.20000000000000001</v>
      </c>
      <c r="R283" s="7">
        <v>290</v>
      </c>
    </row>
    <row r="284" hidden="1">
      <c r="A284" s="7" t="s">
        <v>60</v>
      </c>
    </row>
    <row r="285" hidden="1">
      <c r="A285" s="7" t="s">
        <v>66</v>
      </c>
    </row>
    <row r="286" ht="15.6">
      <c r="A286" s="7">
        <v>9</v>
      </c>
      <c r="B286" s="40" t="s">
        <v>204</v>
      </c>
      <c r="C286" s="40"/>
      <c r="D286" s="41" t="s">
        <v>205</v>
      </c>
      <c r="E286" s="42"/>
      <c r="F286" s="42"/>
      <c r="G286" s="35" t="s">
        <v>16</v>
      </c>
      <c r="H286" s="48">
        <v>1</v>
      </c>
      <c r="I286" s="48"/>
      <c r="J286" s="44"/>
      <c r="K286" s="45">
        <f>IF(AND(H286="",I286=""),0,ROUND(ROUND(J286,2)*ROUND(IF(I286="",H286,I286),0),2))</f>
        <v>0</v>
      </c>
      <c r="L286" s="7" t="s">
        <v>158</v>
      </c>
      <c r="M286" s="7">
        <v>13965</v>
      </c>
      <c r="N286" s="46">
        <v>0.20000000000000001</v>
      </c>
      <c r="R286" s="7">
        <v>290</v>
      </c>
    </row>
    <row r="287" hidden="1">
      <c r="A287" s="7" t="s">
        <v>60</v>
      </c>
    </row>
    <row r="288" hidden="1">
      <c r="A288" s="7" t="s">
        <v>66</v>
      </c>
    </row>
    <row r="289" ht="20.399999999999999" customHeight="1">
      <c r="A289" s="7">
        <v>9</v>
      </c>
      <c r="B289" s="40" t="s">
        <v>206</v>
      </c>
      <c r="C289" s="40"/>
      <c r="D289" s="41" t="s">
        <v>207</v>
      </c>
      <c r="E289" s="42"/>
      <c r="F289" s="42"/>
      <c r="G289" s="35" t="s">
        <v>16</v>
      </c>
      <c r="H289" s="48">
        <v>1</v>
      </c>
      <c r="I289" s="48"/>
      <c r="J289" s="44"/>
      <c r="K289" s="45">
        <f>IF(AND(H289="",I289=""),0,ROUND(ROUND(J289,2)*ROUND(IF(I289="",H289,I289),0),2))</f>
        <v>0</v>
      </c>
      <c r="L289" s="7" t="s">
        <v>158</v>
      </c>
      <c r="M289" s="7">
        <v>6584</v>
      </c>
      <c r="N289" s="46">
        <v>0.20000000000000001</v>
      </c>
      <c r="R289" s="7">
        <v>290</v>
      </c>
    </row>
    <row r="290" hidden="1">
      <c r="A290" s="7" t="s">
        <v>60</v>
      </c>
    </row>
    <row r="291" hidden="1">
      <c r="A291" s="7" t="s">
        <v>66</v>
      </c>
    </row>
    <row r="292" ht="20.399999999999999" customHeight="1">
      <c r="A292" s="7">
        <v>9</v>
      </c>
      <c r="B292" s="40" t="s">
        <v>208</v>
      </c>
      <c r="C292" s="40"/>
      <c r="D292" s="41" t="s">
        <v>209</v>
      </c>
      <c r="E292" s="42"/>
      <c r="F292" s="42"/>
      <c r="G292" s="35" t="s">
        <v>16</v>
      </c>
      <c r="H292" s="48">
        <v>1</v>
      </c>
      <c r="I292" s="48"/>
      <c r="J292" s="44"/>
      <c r="K292" s="45">
        <f>IF(AND(H292="",I292=""),0,ROUND(ROUND(J292,2)*ROUND(IF(I292="",H292,I292),0),2))</f>
        <v>0</v>
      </c>
      <c r="L292" s="7" t="s">
        <v>158</v>
      </c>
      <c r="M292" s="7">
        <v>14052</v>
      </c>
      <c r="N292" s="46">
        <v>0.20000000000000001</v>
      </c>
      <c r="R292" s="7">
        <v>290</v>
      </c>
    </row>
    <row r="293" hidden="1">
      <c r="A293" s="7" t="s">
        <v>66</v>
      </c>
    </row>
    <row r="294" ht="20.399999999999999" customHeight="1">
      <c r="A294" s="7">
        <v>9</v>
      </c>
      <c r="B294" s="40" t="s">
        <v>210</v>
      </c>
      <c r="C294" s="40"/>
      <c r="D294" s="41" t="s">
        <v>211</v>
      </c>
      <c r="E294" s="42"/>
      <c r="F294" s="42"/>
      <c r="G294" s="35" t="s">
        <v>16</v>
      </c>
      <c r="H294" s="48">
        <v>1</v>
      </c>
      <c r="I294" s="48"/>
      <c r="J294" s="44"/>
      <c r="K294" s="45">
        <f>IF(AND(H294="",I294=""),0,ROUND(ROUND(J294,2)*ROUND(IF(I294="",H294,I294),0),2))</f>
        <v>0</v>
      </c>
      <c r="L294" s="7" t="s">
        <v>158</v>
      </c>
      <c r="M294" s="7">
        <v>13724</v>
      </c>
      <c r="N294" s="46">
        <v>0.20000000000000001</v>
      </c>
      <c r="R294" s="7">
        <v>290</v>
      </c>
    </row>
    <row r="295" hidden="1">
      <c r="A295" s="7" t="s">
        <v>66</v>
      </c>
    </row>
    <row r="296" ht="20.399999999999999" customHeight="1">
      <c r="A296" s="7">
        <v>9</v>
      </c>
      <c r="B296" s="40" t="s">
        <v>212</v>
      </c>
      <c r="C296" s="40"/>
      <c r="D296" s="41" t="s">
        <v>213</v>
      </c>
      <c r="E296" s="42"/>
      <c r="F296" s="42"/>
      <c r="G296" s="35" t="s">
        <v>16</v>
      </c>
      <c r="H296" s="48">
        <v>1</v>
      </c>
      <c r="I296" s="48"/>
      <c r="J296" s="44"/>
      <c r="K296" s="45">
        <f>IF(AND(H296="",I296=""),0,ROUND(ROUND(J296,2)*ROUND(IF(I296="",H296,I296),0),2))</f>
        <v>0</v>
      </c>
      <c r="L296" s="7" t="s">
        <v>158</v>
      </c>
      <c r="M296" s="7">
        <v>13715</v>
      </c>
      <c r="N296" s="46">
        <v>0.20000000000000001</v>
      </c>
      <c r="R296" s="7">
        <v>290</v>
      </c>
    </row>
    <row r="297" hidden="1">
      <c r="A297" s="7" t="s">
        <v>66</v>
      </c>
    </row>
    <row r="298" ht="15.6">
      <c r="A298" s="7">
        <v>9</v>
      </c>
      <c r="B298" s="40" t="s">
        <v>214</v>
      </c>
      <c r="C298" s="40"/>
      <c r="D298" s="41" t="s">
        <v>215</v>
      </c>
      <c r="E298" s="42"/>
      <c r="F298" s="42"/>
      <c r="G298" s="35" t="s">
        <v>16</v>
      </c>
      <c r="H298" s="48">
        <v>1</v>
      </c>
      <c r="I298" s="48"/>
      <c r="J298" s="44"/>
      <c r="K298" s="45">
        <f>IF(AND(H298="",I298=""),0,ROUND(ROUND(J298,2)*ROUND(IF(I298="",H298,I298),0),2))</f>
        <v>0</v>
      </c>
      <c r="L298" s="7" t="s">
        <v>158</v>
      </c>
      <c r="M298" s="7">
        <v>8340</v>
      </c>
      <c r="N298" s="46">
        <v>0.20000000000000001</v>
      </c>
      <c r="R298" s="7">
        <v>290</v>
      </c>
    </row>
    <row r="299" hidden="1">
      <c r="A299" s="7" t="s">
        <v>66</v>
      </c>
    </row>
    <row r="300" hidden="1">
      <c r="A300" s="7" t="s">
        <v>86</v>
      </c>
    </row>
    <row r="301">
      <c r="A301" s="7">
        <v>5</v>
      </c>
      <c r="B301" s="30" t="s">
        <v>216</v>
      </c>
      <c r="C301" s="30"/>
      <c r="D301" s="49" t="s">
        <v>100</v>
      </c>
      <c r="E301" s="49"/>
      <c r="F301" s="49"/>
      <c r="G301" s="49"/>
      <c r="H301" s="49"/>
      <c r="I301" s="49"/>
      <c r="J301" s="49"/>
      <c r="K301" s="50"/>
      <c r="L301" s="7" t="s">
        <v>158</v>
      </c>
    </row>
    <row r="302" ht="15.6">
      <c r="A302" s="7">
        <v>9</v>
      </c>
      <c r="B302" s="40" t="s">
        <v>217</v>
      </c>
      <c r="C302" s="40"/>
      <c r="D302" s="41" t="s">
        <v>102</v>
      </c>
      <c r="E302" s="42"/>
      <c r="F302" s="42"/>
      <c r="G302" s="35" t="s">
        <v>69</v>
      </c>
      <c r="H302" s="43">
        <v>42</v>
      </c>
      <c r="I302" s="43"/>
      <c r="J302" s="44"/>
      <c r="K302" s="45">
        <f>IF(AND(H302="",I302=""),0,ROUND(ROUND(J302,2)*ROUND(IF(I302="",H302,I302),2),2))</f>
        <v>0</v>
      </c>
      <c r="L302" s="7" t="s">
        <v>158</v>
      </c>
      <c r="M302" s="7">
        <v>14618</v>
      </c>
      <c r="N302" s="46">
        <v>0.20000000000000001</v>
      </c>
      <c r="R302" s="7">
        <v>290</v>
      </c>
    </row>
    <row r="303" hidden="1">
      <c r="A303" s="7" t="s">
        <v>60</v>
      </c>
    </row>
    <row r="304">
      <c r="A304" s="7" t="s">
        <v>61</v>
      </c>
      <c r="B304" s="47"/>
      <c r="C304" s="47"/>
      <c r="D304" s="47" t="s">
        <v>103</v>
      </c>
      <c r="E304" s="47"/>
      <c r="F304" s="47"/>
      <c r="G304" s="47"/>
      <c r="H304" s="47"/>
      <c r="I304" s="47"/>
      <c r="J304" s="47"/>
      <c r="K304" s="47"/>
    </row>
    <row r="305" hidden="1">
      <c r="A305" s="7" t="s">
        <v>63</v>
      </c>
    </row>
    <row r="306" hidden="1">
      <c r="A306" s="7" t="s">
        <v>65</v>
      </c>
    </row>
    <row r="307" hidden="1">
      <c r="A307" s="7" t="s">
        <v>66</v>
      </c>
    </row>
    <row r="308" ht="15.6">
      <c r="A308" s="7">
        <v>9</v>
      </c>
      <c r="B308" s="40" t="s">
        <v>218</v>
      </c>
      <c r="C308" s="40"/>
      <c r="D308" s="41" t="s">
        <v>105</v>
      </c>
      <c r="E308" s="42"/>
      <c r="F308" s="42"/>
      <c r="G308" s="35" t="s">
        <v>16</v>
      </c>
      <c r="H308" s="48">
        <v>4</v>
      </c>
      <c r="I308" s="48"/>
      <c r="J308" s="44"/>
      <c r="K308" s="45">
        <f>IF(AND(H308="",I308=""),0,ROUND(ROUND(J308,2)*ROUND(IF(I308="",H308,I308),0),2))</f>
        <v>0</v>
      </c>
      <c r="L308" s="7" t="s">
        <v>158</v>
      </c>
      <c r="M308" s="7">
        <v>14578</v>
      </c>
      <c r="N308" s="46">
        <v>0.20000000000000001</v>
      </c>
      <c r="R308" s="7">
        <v>290</v>
      </c>
    </row>
    <row r="309" hidden="1">
      <c r="A309" s="7" t="s">
        <v>60</v>
      </c>
    </row>
    <row r="310" hidden="1">
      <c r="A310" s="7" t="s">
        <v>63</v>
      </c>
    </row>
    <row r="311" hidden="1">
      <c r="A311" s="7" t="s">
        <v>65</v>
      </c>
    </row>
    <row r="312" hidden="1">
      <c r="A312" s="7" t="s">
        <v>66</v>
      </c>
    </row>
    <row r="313" ht="15.6">
      <c r="A313" s="7">
        <v>9</v>
      </c>
      <c r="B313" s="40" t="s">
        <v>219</v>
      </c>
      <c r="C313" s="40"/>
      <c r="D313" s="41" t="s">
        <v>107</v>
      </c>
      <c r="E313" s="42"/>
      <c r="F313" s="42"/>
      <c r="G313" s="35" t="s">
        <v>16</v>
      </c>
      <c r="H313" s="48">
        <v>2</v>
      </c>
      <c r="I313" s="48"/>
      <c r="J313" s="44"/>
      <c r="K313" s="45">
        <f>IF(AND(H313="",I313=""),0,ROUND(ROUND(J313,2)*ROUND(IF(I313="",H313,I313),0),2))</f>
        <v>0</v>
      </c>
      <c r="L313" s="7" t="s">
        <v>158</v>
      </c>
      <c r="M313" s="7">
        <v>14548</v>
      </c>
      <c r="N313" s="46">
        <v>0.20000000000000001</v>
      </c>
      <c r="R313" s="7">
        <v>290</v>
      </c>
    </row>
    <row r="314" hidden="1">
      <c r="A314" s="7" t="s">
        <v>60</v>
      </c>
    </row>
    <row r="315" hidden="1">
      <c r="A315" s="7" t="s">
        <v>66</v>
      </c>
    </row>
    <row r="316" ht="15.6">
      <c r="A316" s="7">
        <v>9</v>
      </c>
      <c r="B316" s="40" t="s">
        <v>220</v>
      </c>
      <c r="C316" s="40"/>
      <c r="D316" s="41" t="s">
        <v>109</v>
      </c>
      <c r="E316" s="42"/>
      <c r="F316" s="42"/>
      <c r="G316" s="35" t="s">
        <v>16</v>
      </c>
      <c r="H316" s="48">
        <v>5</v>
      </c>
      <c r="I316" s="48"/>
      <c r="J316" s="44"/>
      <c r="K316" s="45">
        <f>IF(AND(H316="",I316=""),0,ROUND(ROUND(J316,2)*ROUND(IF(I316="",H316,I316),0),2))</f>
        <v>0</v>
      </c>
      <c r="L316" s="7" t="s">
        <v>158</v>
      </c>
      <c r="M316" s="7">
        <v>14530</v>
      </c>
      <c r="N316" s="46">
        <v>0.20000000000000001</v>
      </c>
      <c r="R316" s="7">
        <v>290</v>
      </c>
    </row>
    <row r="317" hidden="1">
      <c r="A317" s="7" t="s">
        <v>60</v>
      </c>
    </row>
    <row r="318" hidden="1">
      <c r="A318" s="7" t="s">
        <v>63</v>
      </c>
    </row>
    <row r="319" hidden="1">
      <c r="A319" s="7" t="s">
        <v>65</v>
      </c>
    </row>
    <row r="320" hidden="1">
      <c r="A320" s="7" t="s">
        <v>66</v>
      </c>
    </row>
    <row r="321" ht="15.6">
      <c r="A321" s="7">
        <v>9</v>
      </c>
      <c r="B321" s="40" t="s">
        <v>221</v>
      </c>
      <c r="C321" s="40"/>
      <c r="D321" s="41" t="s">
        <v>111</v>
      </c>
      <c r="E321" s="42"/>
      <c r="F321" s="42"/>
      <c r="G321" s="35" t="s">
        <v>16</v>
      </c>
      <c r="H321" s="48">
        <v>12</v>
      </c>
      <c r="I321" s="48"/>
      <c r="J321" s="44"/>
      <c r="K321" s="45">
        <f>IF(AND(H321="",I321=""),0,ROUND(ROUND(J321,2)*ROUND(IF(I321="",H321,I321),0),2))</f>
        <v>0</v>
      </c>
      <c r="L321" s="7" t="s">
        <v>158</v>
      </c>
      <c r="M321" s="7">
        <v>14497</v>
      </c>
      <c r="N321" s="46">
        <v>0.20000000000000001</v>
      </c>
      <c r="R321" s="7">
        <v>290</v>
      </c>
    </row>
    <row r="322" hidden="1">
      <c r="A322" s="7" t="s">
        <v>60</v>
      </c>
    </row>
    <row r="323" hidden="1">
      <c r="A323" s="7" t="s">
        <v>63</v>
      </c>
    </row>
    <row r="324" hidden="1">
      <c r="A324" s="7" t="s">
        <v>64</v>
      </c>
    </row>
    <row r="325" hidden="1">
      <c r="A325" s="7" t="s">
        <v>71</v>
      </c>
    </row>
    <row r="326" hidden="1">
      <c r="A326" s="7" t="s">
        <v>112</v>
      </c>
    </row>
    <row r="327" hidden="1">
      <c r="A327" s="7" t="s">
        <v>65</v>
      </c>
    </row>
    <row r="328" hidden="1">
      <c r="A328" s="7" t="s">
        <v>66</v>
      </c>
    </row>
    <row r="329" ht="15.6">
      <c r="A329" s="7">
        <v>9</v>
      </c>
      <c r="B329" s="40" t="s">
        <v>222</v>
      </c>
      <c r="C329" s="40"/>
      <c r="D329" s="41" t="s">
        <v>114</v>
      </c>
      <c r="E329" s="42"/>
      <c r="F329" s="42"/>
      <c r="G329" s="35" t="s">
        <v>69</v>
      </c>
      <c r="H329" s="43">
        <v>34</v>
      </c>
      <c r="I329" s="43"/>
      <c r="J329" s="44"/>
      <c r="K329" s="45">
        <f>IF(AND(H329="",I329=""),0,ROUND(ROUND(J329,2)*ROUND(IF(I329="",H329,I329),2),2))</f>
        <v>0</v>
      </c>
      <c r="L329" s="7" t="s">
        <v>158</v>
      </c>
      <c r="M329" s="7">
        <v>14447</v>
      </c>
      <c r="N329" s="46">
        <v>0.20000000000000001</v>
      </c>
      <c r="R329" s="7">
        <v>290</v>
      </c>
    </row>
    <row r="330" hidden="1">
      <c r="A330" s="7" t="s">
        <v>60</v>
      </c>
    </row>
    <row r="331" hidden="1">
      <c r="A331" s="7" t="s">
        <v>63</v>
      </c>
    </row>
    <row r="332" hidden="1">
      <c r="A332" s="7" t="s">
        <v>64</v>
      </c>
    </row>
    <row r="333" hidden="1">
      <c r="A333" s="7" t="s">
        <v>65</v>
      </c>
    </row>
    <row r="334" hidden="1">
      <c r="A334" s="7" t="s">
        <v>66</v>
      </c>
    </row>
    <row r="335" ht="15.6">
      <c r="A335" s="7">
        <v>9</v>
      </c>
      <c r="B335" s="40" t="s">
        <v>223</v>
      </c>
      <c r="C335" s="40"/>
      <c r="D335" s="41" t="s">
        <v>116</v>
      </c>
      <c r="E335" s="42"/>
      <c r="F335" s="42"/>
      <c r="G335" s="35" t="s">
        <v>69</v>
      </c>
      <c r="H335" s="43">
        <v>42</v>
      </c>
      <c r="I335" s="43"/>
      <c r="J335" s="44"/>
      <c r="K335" s="45">
        <f>IF(AND(H335="",I335=""),0,ROUND(ROUND(J335,2)*ROUND(IF(I335="",H335,I335),2),2))</f>
        <v>0</v>
      </c>
      <c r="L335" s="7" t="s">
        <v>158</v>
      </c>
      <c r="M335" s="7">
        <v>14409</v>
      </c>
      <c r="N335" s="46">
        <v>0.20000000000000001</v>
      </c>
      <c r="R335" s="7">
        <v>290</v>
      </c>
    </row>
    <row r="336" hidden="1">
      <c r="A336" s="7" t="s">
        <v>60</v>
      </c>
    </row>
    <row r="337" hidden="1">
      <c r="A337" s="7" t="s">
        <v>63</v>
      </c>
    </row>
    <row r="338" hidden="1">
      <c r="A338" s="7" t="s">
        <v>65</v>
      </c>
    </row>
    <row r="339" hidden="1">
      <c r="A339" s="7" t="s">
        <v>66</v>
      </c>
    </row>
    <row r="340" ht="15.6">
      <c r="A340" s="7">
        <v>9</v>
      </c>
      <c r="B340" s="40" t="s">
        <v>224</v>
      </c>
      <c r="C340" s="40"/>
      <c r="D340" s="41" t="s">
        <v>123</v>
      </c>
      <c r="E340" s="42"/>
      <c r="F340" s="42"/>
      <c r="G340" s="35" t="s">
        <v>77</v>
      </c>
      <c r="H340" s="48">
        <v>4</v>
      </c>
      <c r="I340" s="48"/>
      <c r="J340" s="44"/>
      <c r="K340" s="45">
        <f>IF(AND(H340="",I340=""),0,ROUND(ROUND(J340,2)*ROUND(IF(I340="",H340,I340),0),2))</f>
        <v>0</v>
      </c>
      <c r="L340" s="7" t="s">
        <v>158</v>
      </c>
      <c r="M340" s="7">
        <v>14293</v>
      </c>
      <c r="N340" s="46">
        <v>0.20000000000000001</v>
      </c>
      <c r="R340" s="7">
        <v>290</v>
      </c>
    </row>
    <row r="341" hidden="1">
      <c r="A341" s="7" t="s">
        <v>60</v>
      </c>
    </row>
    <row r="342" hidden="1">
      <c r="A342" s="7" t="s">
        <v>66</v>
      </c>
    </row>
    <row r="343" ht="15.6">
      <c r="A343" s="7">
        <v>9</v>
      </c>
      <c r="B343" s="40" t="s">
        <v>225</v>
      </c>
      <c r="C343" s="40"/>
      <c r="D343" s="41" t="s">
        <v>143</v>
      </c>
      <c r="E343" s="42"/>
      <c r="F343" s="42"/>
      <c r="G343" s="35" t="s">
        <v>16</v>
      </c>
      <c r="H343" s="48">
        <v>3</v>
      </c>
      <c r="I343" s="48"/>
      <c r="J343" s="44"/>
      <c r="K343" s="45">
        <f>IF(AND(H343="",I343=""),0,ROUND(ROUND(J343,2)*ROUND(IF(I343="",H343,I343),0),2))</f>
        <v>0</v>
      </c>
      <c r="L343" s="7" t="s">
        <v>158</v>
      </c>
      <c r="M343" s="7">
        <v>14274</v>
      </c>
      <c r="N343" s="46">
        <v>0.20000000000000001</v>
      </c>
      <c r="R343" s="7">
        <v>290</v>
      </c>
    </row>
    <row r="344" hidden="1">
      <c r="A344" s="7" t="s">
        <v>60</v>
      </c>
    </row>
    <row r="345" hidden="1">
      <c r="A345" s="7" t="s">
        <v>60</v>
      </c>
    </row>
    <row r="346" hidden="1">
      <c r="A346" s="7" t="s">
        <v>66</v>
      </c>
    </row>
    <row r="347" hidden="1">
      <c r="A347" s="7" t="s">
        <v>86</v>
      </c>
    </row>
    <row r="348" hidden="1">
      <c r="A348" s="7" t="s">
        <v>46</v>
      </c>
    </row>
    <row r="349">
      <c r="A349" s="7">
        <v>4</v>
      </c>
      <c r="B349" s="30" t="s">
        <v>226</v>
      </c>
      <c r="C349" s="30"/>
      <c r="D349" s="38" t="s">
        <v>148</v>
      </c>
      <c r="E349" s="38"/>
      <c r="F349" s="38"/>
      <c r="G349" s="38"/>
      <c r="H349" s="38"/>
      <c r="I349" s="38"/>
      <c r="J349" s="38"/>
      <c r="K349" s="39"/>
      <c r="L349" s="7" t="s">
        <v>158</v>
      </c>
    </row>
    <row r="350" ht="20.399999999999999" customHeight="1">
      <c r="A350" s="7">
        <v>9</v>
      </c>
      <c r="B350" s="40" t="s">
        <v>227</v>
      </c>
      <c r="C350" s="40"/>
      <c r="D350" s="41" t="s">
        <v>150</v>
      </c>
      <c r="E350" s="42"/>
      <c r="F350" s="42"/>
      <c r="G350" s="35" t="s">
        <v>15</v>
      </c>
      <c r="H350" s="43">
        <v>221</v>
      </c>
      <c r="I350" s="43"/>
      <c r="J350" s="44"/>
      <c r="K350" s="45">
        <f>IF(AND(H350="",I350=""),0,ROUND(ROUND(J350,2)*ROUND(IF(I350="",H350,I350),2),2))</f>
        <v>0</v>
      </c>
      <c r="L350" s="7" t="s">
        <v>158</v>
      </c>
      <c r="M350" s="7">
        <v>7835</v>
      </c>
      <c r="N350" s="46">
        <v>0.20000000000000001</v>
      </c>
      <c r="R350" s="7">
        <v>290</v>
      </c>
    </row>
    <row r="351" hidden="1">
      <c r="A351" s="7" t="s">
        <v>60</v>
      </c>
    </row>
    <row r="352">
      <c r="A352" s="7" t="s">
        <v>61</v>
      </c>
      <c r="B352" s="47"/>
      <c r="C352" s="47"/>
      <c r="D352" s="47" t="s">
        <v>151</v>
      </c>
      <c r="E352" s="47"/>
      <c r="F352" s="47"/>
      <c r="G352" s="47"/>
      <c r="H352" s="47"/>
      <c r="I352" s="47"/>
      <c r="J352" s="47"/>
      <c r="K352" s="47"/>
    </row>
    <row r="353" hidden="1">
      <c r="A353" s="7" t="s">
        <v>64</v>
      </c>
    </row>
    <row r="354" hidden="1">
      <c r="A354" s="7" t="s">
        <v>65</v>
      </c>
    </row>
    <row r="355" hidden="1">
      <c r="A355" s="7" t="s">
        <v>63</v>
      </c>
    </row>
    <row r="356" hidden="1">
      <c r="A356" s="7" t="s">
        <v>66</v>
      </c>
    </row>
    <row r="357" hidden="1">
      <c r="A357" s="7" t="s">
        <v>46</v>
      </c>
    </row>
    <row r="358">
      <c r="A358" s="7" t="s">
        <v>152</v>
      </c>
      <c r="B358" s="42"/>
      <c r="C358" s="42"/>
      <c r="D358" s="34"/>
      <c r="E358" s="34"/>
      <c r="F358" s="34"/>
      <c r="K358" s="42"/>
    </row>
    <row r="359">
      <c r="B359" s="42"/>
      <c r="C359" s="42"/>
      <c r="D359" s="51" t="s">
        <v>157</v>
      </c>
      <c r="E359" s="52"/>
      <c r="F359" s="52"/>
      <c r="G359" s="53" t="s">
        <v>228</v>
      </c>
      <c r="H359" s="53"/>
      <c r="I359" s="53"/>
      <c r="J359" s="53"/>
      <c r="K359" s="54"/>
    </row>
    <row r="360">
      <c r="B360" s="42"/>
      <c r="C360" s="42"/>
      <c r="D360" s="55"/>
      <c r="E360" s="7"/>
      <c r="F360" s="7"/>
      <c r="G360" s="7"/>
      <c r="H360" s="7"/>
      <c r="I360" s="7"/>
      <c r="J360" s="7"/>
      <c r="K360" s="8"/>
    </row>
    <row r="361">
      <c r="B361" s="42"/>
      <c r="C361" s="42"/>
      <c r="D361" s="56" t="s">
        <v>153</v>
      </c>
      <c r="E361" s="49"/>
      <c r="F361" s="49"/>
      <c r="G361" s="57">
        <f>SUMIF(L186:L358,IF(L185="","",L185),K180:K358)</f>
        <v>0</v>
      </c>
      <c r="H361" s="57"/>
      <c r="I361" s="57"/>
      <c r="J361" s="57"/>
      <c r="K361" s="58"/>
    </row>
    <row r="362">
      <c r="B362" s="42"/>
      <c r="C362" s="42"/>
      <c r="D362" s="56" t="s">
        <v>154</v>
      </c>
      <c r="E362" s="49"/>
      <c r="F362" s="49"/>
      <c r="G362" s="57">
        <f>ROUND(SUMIF(L186:L358,IF(L185="","",L185),K180:K358)*0.2,2)</f>
        <v>0</v>
      </c>
      <c r="H362" s="57"/>
      <c r="I362" s="57"/>
      <c r="J362" s="57"/>
      <c r="K362" s="58"/>
    </row>
    <row r="363">
      <c r="B363" s="42"/>
      <c r="C363" s="42"/>
      <c r="D363" s="59" t="s">
        <v>155</v>
      </c>
      <c r="E363" s="60"/>
      <c r="F363" s="60"/>
      <c r="G363" s="61">
        <f>SUM(G361:G362)</f>
        <v>0</v>
      </c>
      <c r="H363" s="61"/>
      <c r="I363" s="61"/>
      <c r="J363" s="61"/>
      <c r="K363" s="62"/>
    </row>
    <row r="364" ht="31.199999999999999" customHeight="1">
      <c r="B364" s="3"/>
      <c r="C364" s="3"/>
      <c r="D364" s="68" t="s">
        <v>229</v>
      </c>
      <c r="E364" s="68"/>
      <c r="F364" s="68"/>
      <c r="G364" s="68"/>
      <c r="H364" s="68"/>
      <c r="I364" s="68"/>
      <c r="J364" s="68"/>
      <c r="K364" s="68"/>
    </row>
    <row r="365" ht="14.25"/>
    <row r="366">
      <c r="D366" s="69" t="s">
        <v>230</v>
      </c>
      <c r="E366" s="69"/>
      <c r="F366" s="69"/>
      <c r="G366" s="69"/>
      <c r="H366" s="69"/>
      <c r="I366" s="69"/>
      <c r="J366" s="69"/>
      <c r="K366" s="69"/>
    </row>
    <row r="367">
      <c r="D367" s="70" t="s">
        <v>231</v>
      </c>
      <c r="E367" s="71"/>
      <c r="F367" s="71"/>
      <c r="G367" s="72">
        <f>SUMIF(L17:L165,"",K17:K165)</f>
        <v>0</v>
      </c>
      <c r="H367" s="72"/>
      <c r="I367" s="72"/>
      <c r="J367" s="72"/>
      <c r="K367" s="72"/>
    </row>
    <row r="368">
      <c r="D368" s="73" t="s">
        <v>232</v>
      </c>
      <c r="E368" s="74"/>
      <c r="F368" s="74"/>
      <c r="G368" s="75">
        <f>SUMIF(L17:L38,"",K17:K38)</f>
        <v>0</v>
      </c>
      <c r="H368" s="76"/>
      <c r="I368" s="76"/>
      <c r="J368" s="76"/>
      <c r="K368" s="76"/>
    </row>
    <row r="369">
      <c r="D369" s="73" t="s">
        <v>233</v>
      </c>
      <c r="E369" s="74"/>
      <c r="F369" s="74"/>
      <c r="G369" s="75">
        <f>SUMIF(L45:L155,"",K45:K155)</f>
        <v>0</v>
      </c>
      <c r="H369" s="76"/>
      <c r="I369" s="76"/>
      <c r="J369" s="76"/>
      <c r="K369" s="76"/>
    </row>
    <row r="370">
      <c r="D370" s="73" t="s">
        <v>234</v>
      </c>
      <c r="E370" s="74"/>
      <c r="F370" s="74"/>
      <c r="G370" s="75">
        <f>SUMIF(L165:L165,"",K165:K165)</f>
        <v>0</v>
      </c>
      <c r="H370" s="76"/>
      <c r="I370" s="76"/>
      <c r="J370" s="76"/>
      <c r="K370" s="76"/>
    </row>
    <row r="371">
      <c r="D371" s="70" t="s">
        <v>235</v>
      </c>
      <c r="E371" s="71"/>
      <c r="F371" s="71"/>
      <c r="G371" s="72" t="str">
        <f>"[Non totalisé] "&amp;(SUMIF(A187:A350,"9",K187:K350))&amp;IF(IF(ISNUMBER(FIND(MID(FIXED(1000+1/2),6,1),""&amp;(SUMIF(A187:A350,"9",K187:K350)))),FIND(MID(FIXED(1000+1/2),6,1),""&amp;(SUMIF(A187:A350,"9",K187:K350))),0)=0,MID(FIXED(1000+1/2),6,1),"")&amp;REPT("0",MAX(0,2-IF(ISNUMBER(FIND(MID(FIXED(1000+1/2),6,1),""&amp;(SUMIF(A187:A350,"9",K187:K350)))),LEN((SUMIF(A187:A350,"9",K187:K350)))-IF(ISNUMBER(FIND(MID(FIXED(1000+1/2),6,1),""&amp;(SUMIF(A187:A350,"9",K187:K350)))),FIND(MID(FIXED(1000+1/2),6,1),""&amp;(SUMIF(A187:A350,"9",K187:K350))),0),0)))&amp;" €"</f>
        <v xml:space="preserve">[Non totalisé] 0.00 €</v>
      </c>
      <c r="H371" s="72"/>
      <c r="I371" s="72"/>
      <c r="J371" s="72"/>
      <c r="K371" s="72"/>
    </row>
    <row r="372">
      <c r="D372" s="73" t="s">
        <v>236</v>
      </c>
      <c r="E372" s="74"/>
      <c r="F372" s="74"/>
      <c r="G372" s="75" t="str">
        <f>"[Non totalisé] "&amp;(SUMIF(A187:A208,"9",K187:K208))&amp;IF(IF(ISNUMBER(FIND(MID(FIXED(1000+1/2),6,1),""&amp;(SUMIF(A187:A208,"9",K187:K208)))),FIND(MID(FIXED(1000+1/2),6,1),""&amp;(SUMIF(A187:A208,"9",K187:K208))),0)=0,MID(FIXED(1000+1/2),6,1),"")&amp;REPT("0",MAX(0,2-IF(ISNUMBER(FIND(MID(FIXED(1000+1/2),6,1),""&amp;(SUMIF(A187:A208,"9",K187:K208)))),LEN((SUMIF(A187:A208,"9",K187:K208)))-IF(ISNUMBER(FIND(MID(FIXED(1000+1/2),6,1),""&amp;(SUMIF(A187:A208,"9",K187:K208)))),FIND(MID(FIXED(1000+1/2),6,1),""&amp;(SUMIF(A187:A208,"9",K187:K208))),0),0)))&amp;" €"</f>
        <v xml:space="preserve">[Non totalisé] 0.00 €</v>
      </c>
      <c r="H372" s="76"/>
      <c r="I372" s="76"/>
      <c r="J372" s="76"/>
      <c r="K372" s="76"/>
    </row>
    <row r="373">
      <c r="D373" s="73" t="s">
        <v>237</v>
      </c>
      <c r="E373" s="74"/>
      <c r="F373" s="74"/>
      <c r="G373" s="75" t="str">
        <f>"[Non totalisé] "&amp;(SUMIF(A215:A224,"9",K215:K224))&amp;IF(IF(ISNUMBER(FIND(MID(FIXED(1000+1/2),6,1),""&amp;(SUMIF(A215:A224,"9",K215:K224)))),FIND(MID(FIXED(1000+1/2),6,1),""&amp;(SUMIF(A215:A224,"9",K215:K224))),0)=0,MID(FIXED(1000+1/2),6,1),"")&amp;REPT("0",MAX(0,2-IF(ISNUMBER(FIND(MID(FIXED(1000+1/2),6,1),""&amp;(SUMIF(A215:A224,"9",K215:K224)))),LEN((SUMIF(A215:A224,"9",K215:K224)))-IF(ISNUMBER(FIND(MID(FIXED(1000+1/2),6,1),""&amp;(SUMIF(A215:A224,"9",K215:K224)))),FIND(MID(FIXED(1000+1/2),6,1),""&amp;(SUMIF(A215:A224,"9",K215:K224))),0),0)))&amp;" €"</f>
        <v xml:space="preserve">[Non totalisé] 0.00 €</v>
      </c>
      <c r="H373" s="76"/>
      <c r="I373" s="76"/>
      <c r="J373" s="76"/>
      <c r="K373" s="76"/>
    </row>
    <row r="374">
      <c r="D374" s="73" t="s">
        <v>238</v>
      </c>
      <c r="E374" s="74"/>
      <c r="F374" s="74"/>
      <c r="G374" s="75" t="str">
        <f>"[Non totalisé] "&amp;(SUMIF(A231:A343,"9",K231:K343))&amp;IF(IF(ISNUMBER(FIND(MID(FIXED(1000+1/2),6,1),""&amp;(SUMIF(A231:A343,"9",K231:K343)))),FIND(MID(FIXED(1000+1/2),6,1),""&amp;(SUMIF(A231:A343,"9",K231:K343))),0)=0,MID(FIXED(1000+1/2),6,1),"")&amp;REPT("0",MAX(0,2-IF(ISNUMBER(FIND(MID(FIXED(1000+1/2),6,1),""&amp;(SUMIF(A231:A343,"9",K231:K343)))),LEN((SUMIF(A231:A343,"9",K231:K343)))-IF(ISNUMBER(FIND(MID(FIXED(1000+1/2),6,1),""&amp;(SUMIF(A231:A343,"9",K231:K343)))),FIND(MID(FIXED(1000+1/2),6,1),""&amp;(SUMIF(A231:A343,"9",K231:K343))),0),0)))&amp;" €"</f>
        <v xml:space="preserve">[Non totalisé] 0.00 €</v>
      </c>
      <c r="H374" s="76"/>
      <c r="I374" s="76"/>
      <c r="J374" s="76"/>
      <c r="K374" s="76"/>
    </row>
    <row r="375">
      <c r="D375" s="73" t="s">
        <v>239</v>
      </c>
      <c r="E375" s="74"/>
      <c r="F375" s="74"/>
      <c r="G375" s="75" t="str">
        <f>"[Non totalisé] "&amp;(SUMIF(A350:A350,"9",K350:K350))&amp;IF(IF(ISNUMBER(FIND(MID(FIXED(1000+1/2),6,1),""&amp;(SUMIF(A350:A350,"9",K350:K350)))),FIND(MID(FIXED(1000+1/2),6,1),""&amp;(SUMIF(A350:A350,"9",K350:K350))),0)=0,MID(FIXED(1000+1/2),6,1),"")&amp;REPT("0",MAX(0,2-IF(ISNUMBER(FIND(MID(FIXED(1000+1/2),6,1),""&amp;(SUMIF(A350:A350,"9",K350:K350)))),LEN((SUMIF(A350:A350,"9",K350:K350)))-IF(ISNUMBER(FIND(MID(FIXED(1000+1/2),6,1),""&amp;(SUMIF(A350:A350,"9",K350:K350)))),FIND(MID(FIXED(1000+1/2),6,1),""&amp;(SUMIF(A350:A350,"9",K350:K350))),0),0)))&amp;" €"</f>
        <v xml:space="preserve">[Non totalisé] 0.00 €</v>
      </c>
      <c r="H375" s="76"/>
      <c r="I375" s="76"/>
      <c r="J375" s="76"/>
      <c r="K375" s="76"/>
    </row>
    <row r="376" ht="14.25"/>
    <row r="377" ht="14.25"/>
    <row r="378" ht="14.25"/>
    <row r="379" ht="14.25"/>
    <row r="380" ht="14.25"/>
    <row r="381" ht="14.25"/>
    <row r="382" ht="14.25"/>
    <row r="383" ht="14.25"/>
    <row r="385" ht="14.25"/>
    <row r="386" ht="14.25"/>
    <row r="387" ht="14.25"/>
    <row r="388" ht="14.25"/>
    <row r="389" ht="14.25"/>
    <row r="390" ht="14.25"/>
    <row r="391" ht="14.25"/>
    <row r="392" ht="14.25"/>
    <row r="393" ht="14.25"/>
    <row r="396" ht="14.25"/>
    <row r="397" ht="14.25"/>
    <row r="398" ht="14.25"/>
    <row r="401" ht="14.25"/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147">
    <mergeCell ref="D3:F3"/>
    <mergeCell ref="D4:F4"/>
    <mergeCell ref="D5:F5"/>
    <mergeCell ref="D16:F16"/>
    <mergeCell ref="D17:F17"/>
    <mergeCell ref="D19:J19"/>
    <mergeCell ref="D24:F24"/>
    <mergeCell ref="D26:J26"/>
    <mergeCell ref="D32:F32"/>
    <mergeCell ref="D34:J34"/>
    <mergeCell ref="D38:F38"/>
    <mergeCell ref="D40:J40"/>
    <mergeCell ref="D43:F43"/>
    <mergeCell ref="D44:F44"/>
    <mergeCell ref="D45:F45"/>
    <mergeCell ref="D47:J47"/>
    <mergeCell ref="D53:F53"/>
    <mergeCell ref="D54:F54"/>
    <mergeCell ref="D58:F58"/>
    <mergeCell ref="D63:F63"/>
    <mergeCell ref="D64:F64"/>
    <mergeCell ref="D69:F69"/>
    <mergeCell ref="D75:F75"/>
    <mergeCell ref="D76:F76"/>
    <mergeCell ref="D78:J78"/>
    <mergeCell ref="D82:F82"/>
    <mergeCell ref="D87:F87"/>
    <mergeCell ref="D90:F90"/>
    <mergeCell ref="D95:F95"/>
    <mergeCell ref="D103:F103"/>
    <mergeCell ref="D109:F109"/>
    <mergeCell ref="D114:F114"/>
    <mergeCell ref="D116:J116"/>
    <mergeCell ref="D120:F120"/>
    <mergeCell ref="D124:F124"/>
    <mergeCell ref="D127:F127"/>
    <mergeCell ref="D130:F130"/>
    <mergeCell ref="D133:F133"/>
    <mergeCell ref="D136:F136"/>
    <mergeCell ref="D139:F139"/>
    <mergeCell ref="D142:F142"/>
    <mergeCell ref="D145:F145"/>
    <mergeCell ref="D147:F147"/>
    <mergeCell ref="D149:F149"/>
    <mergeCell ref="D151:F151"/>
    <mergeCell ref="D155:F155"/>
    <mergeCell ref="D158:J158"/>
    <mergeCell ref="D164:F164"/>
    <mergeCell ref="D165:F165"/>
    <mergeCell ref="D167:J167"/>
    <mergeCell ref="D173:F173"/>
    <mergeCell ref="D174:F174"/>
    <mergeCell ref="G174:K174"/>
    <mergeCell ref="D175:F175"/>
    <mergeCell ref="G175:K175"/>
    <mergeCell ref="D176:F176"/>
    <mergeCell ref="G176:K176"/>
    <mergeCell ref="D177:F177"/>
    <mergeCell ref="G177:K177"/>
    <mergeCell ref="D178:F178"/>
    <mergeCell ref="G178:K178"/>
    <mergeCell ref="D185:F185"/>
    <mergeCell ref="D186:F186"/>
    <mergeCell ref="D187:F187"/>
    <mergeCell ref="D189:J189"/>
    <mergeCell ref="D194:F194"/>
    <mergeCell ref="D196:J196"/>
    <mergeCell ref="D202:F202"/>
    <mergeCell ref="D204:J204"/>
    <mergeCell ref="D208:F208"/>
    <mergeCell ref="D210:J210"/>
    <mergeCell ref="D213:F213"/>
    <mergeCell ref="D214:F214"/>
    <mergeCell ref="D215:F215"/>
    <mergeCell ref="D217:J217"/>
    <mergeCell ref="D223:F223"/>
    <mergeCell ref="D224:F224"/>
    <mergeCell ref="D228:F228"/>
    <mergeCell ref="D229:F229"/>
    <mergeCell ref="D231:F231"/>
    <mergeCell ref="D236:F236"/>
    <mergeCell ref="D238:J238"/>
    <mergeCell ref="D243:F243"/>
    <mergeCell ref="D245:J245"/>
    <mergeCell ref="D249:F249"/>
    <mergeCell ref="D251:J251"/>
    <mergeCell ref="D255:F255"/>
    <mergeCell ref="D257:J257"/>
    <mergeCell ref="D261:F261"/>
    <mergeCell ref="D263:J263"/>
    <mergeCell ref="D267:F267"/>
    <mergeCell ref="D270:J270"/>
    <mergeCell ref="D272:F272"/>
    <mergeCell ref="D275:F275"/>
    <mergeCell ref="D280:F280"/>
    <mergeCell ref="D283:F283"/>
    <mergeCell ref="D286:F286"/>
    <mergeCell ref="D289:F289"/>
    <mergeCell ref="D292:F292"/>
    <mergeCell ref="D294:F294"/>
    <mergeCell ref="D296:F296"/>
    <mergeCell ref="D298:F298"/>
    <mergeCell ref="D301:F301"/>
    <mergeCell ref="D302:F302"/>
    <mergeCell ref="D304:J304"/>
    <mergeCell ref="D308:F308"/>
    <mergeCell ref="D313:F313"/>
    <mergeCell ref="D316:F316"/>
    <mergeCell ref="D321:F321"/>
    <mergeCell ref="D329:F329"/>
    <mergeCell ref="D335:F335"/>
    <mergeCell ref="D340:F340"/>
    <mergeCell ref="D343:F343"/>
    <mergeCell ref="D349:F349"/>
    <mergeCell ref="D350:F350"/>
    <mergeCell ref="D352:J352"/>
    <mergeCell ref="D358:F358"/>
    <mergeCell ref="D359:F359"/>
    <mergeCell ref="G359:K359"/>
    <mergeCell ref="D360:F360"/>
    <mergeCell ref="G360:K360"/>
    <mergeCell ref="D361:F361"/>
    <mergeCell ref="G361:K361"/>
    <mergeCell ref="D362:F362"/>
    <mergeCell ref="G362:K362"/>
    <mergeCell ref="D363:F363"/>
    <mergeCell ref="G363:K363"/>
    <mergeCell ref="D364:K364"/>
    <mergeCell ref="D366:K366"/>
    <mergeCell ref="D367:F367"/>
    <mergeCell ref="G367:K367"/>
    <mergeCell ref="D368:F368"/>
    <mergeCell ref="G368:K368"/>
    <mergeCell ref="D369:F369"/>
    <mergeCell ref="G369:K369"/>
    <mergeCell ref="D370:F370"/>
    <mergeCell ref="G370:K370"/>
    <mergeCell ref="D371:F371"/>
    <mergeCell ref="G371:K371"/>
    <mergeCell ref="D372:F372"/>
    <mergeCell ref="G372:K372"/>
    <mergeCell ref="D373:F373"/>
    <mergeCell ref="G373:K373"/>
    <mergeCell ref="D374:F374"/>
    <mergeCell ref="G374:K374"/>
    <mergeCell ref="D375:F375"/>
    <mergeCell ref="G375:K375"/>
  </mergeCells>
  <printOptions headings="0" gridLines="0"/>
  <pageMargins left="0.55118110236219997" right="0.55118110236219997" top="0.55118110236219997" bottom="0.55118110236219997" header="0.23622047244093997" footer="0.23622047244093997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&amp;L2024.09.23 - CEREMA - STRASBOURG
1 rue jean Mentelin - 67200 STRASBOURG&amp;RDPGF - Lot n°2 COUVERTURE 
DCE - Edition du 7/10/2025</oddHeader>
    <oddFooter>&amp;LAGORA MO&amp;CEdition du 7/10/2025&amp;RPage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showGridLines="0" zoomScale="100" workbookViewId="0">
      <selection activeCell="A1" activeCellId="0" sqref="A1"/>
    </sheetView>
  </sheetViews>
  <sheetFormatPr baseColWidth="10" defaultColWidth="8.88671875" defaultRowHeight="12.75" customHeight="1"/>
  <cols>
    <col customWidth="1" min="1" max="1" width="11.44140625"/>
    <col customWidth="1" min="2" max="2" width="35"/>
    <col customWidth="1" min="3" max="10" width="11.44140625"/>
  </cols>
  <sheetData>
    <row r="1" ht="12.75" customHeight="1">
      <c r="B1" s="71" t="s">
        <v>240</v>
      </c>
      <c r="AA1" s="7" t="e">
        <f>IF(#REF!&lt;&gt;"",#REF!,"0")</f>
        <v>#REF!</v>
      </c>
    </row>
    <row r="2" ht="12.75" customHeight="1">
      <c r="AA2" s="7" t="str">
        <f>UPPER(MID(AA98,1,1))&amp;MID(AA98,2,168)</f>
        <v>#REF!</v>
      </c>
    </row>
    <row r="3" ht="25.5" customHeight="1">
      <c r="A3" s="77" t="s">
        <v>241</v>
      </c>
      <c r="B3" s="78" t="s">
        <v>242</v>
      </c>
      <c r="C3" s="79" t="s">
        <v>243</v>
      </c>
      <c r="D3" s="79"/>
      <c r="E3" s="79"/>
      <c r="F3" s="79"/>
      <c r="G3" s="79"/>
      <c r="H3" s="79"/>
      <c r="I3" s="79"/>
      <c r="J3" s="79"/>
      <c r="AA3" s="7" t="e">
        <f>INT(AA1/1000000)</f>
        <v>#REF!</v>
      </c>
    </row>
    <row r="4" ht="12.75" customHeight="1">
      <c r="AA4" s="7" t="e">
        <f>INT((AA1-AA3*1000000)/1000)</f>
        <v>#REF!</v>
      </c>
    </row>
    <row r="5" ht="25.5" customHeight="1">
      <c r="A5" s="77" t="s">
        <v>244</v>
      </c>
      <c r="B5" s="78" t="s">
        <v>245</v>
      </c>
      <c r="C5" s="79" t="s">
        <v>246</v>
      </c>
      <c r="D5" s="79"/>
      <c r="E5" s="79"/>
      <c r="F5" s="79"/>
      <c r="G5" s="79"/>
      <c r="H5" s="79"/>
      <c r="I5" s="79"/>
      <c r="J5" s="79"/>
      <c r="AA5" s="7" t="e">
        <f>INT(AA1-AA3*1000000-AA4*1000)</f>
        <v>#REF!</v>
      </c>
    </row>
    <row r="6" ht="12.75" customHeight="1">
      <c r="AA6" s="7" t="e">
        <f>ROUND(AA1-AA3*1000000-AA4*1000-AA5,2)*100</f>
        <v>#REF!</v>
      </c>
    </row>
    <row r="7" ht="12.75" customHeight="1">
      <c r="A7" s="77" t="s">
        <v>247</v>
      </c>
      <c r="B7" s="78" t="s">
        <v>248</v>
      </c>
      <c r="C7" s="79" t="s">
        <v>249</v>
      </c>
      <c r="AA7" s="7" t="e">
        <f>AA3-AA12*100</f>
        <v>#REF!</v>
      </c>
    </row>
    <row r="8" ht="12.75" customHeight="1">
      <c r="AA8" s="7">
        <f>0</f>
        <v>0</v>
      </c>
    </row>
    <row r="9" ht="12.75" customHeight="1">
      <c r="A9" s="77" t="s">
        <v>250</v>
      </c>
      <c r="B9" s="78" t="s">
        <v>251</v>
      </c>
      <c r="C9" s="79" t="s">
        <v>42</v>
      </c>
      <c r="AA9" s="7" t="e">
        <f>AA4-AA15*100</f>
        <v>#REF!</v>
      </c>
    </row>
    <row r="10" ht="12.75" customHeight="1">
      <c r="AA10" s="7" t="e">
        <f>ROUND(AA5-AA18*100,0)</f>
        <v>#REF!</v>
      </c>
    </row>
    <row r="11" ht="25.5" customHeight="1">
      <c r="A11" s="77" t="s">
        <v>252</v>
      </c>
      <c r="B11" s="78" t="s">
        <v>253</v>
      </c>
      <c r="C11" s="79" t="s">
        <v>43</v>
      </c>
      <c r="D11" s="79"/>
      <c r="E11" s="79"/>
      <c r="F11" s="79"/>
      <c r="G11" s="79"/>
      <c r="H11" s="79"/>
      <c r="I11" s="79"/>
      <c r="J11" s="79"/>
      <c r="AA11" s="7" t="e">
        <f>AA6</f>
        <v>#REF!</v>
      </c>
    </row>
    <row r="12" ht="12.75" customHeight="1">
      <c r="AA12" s="7" t="e">
        <f>INT(AA3/100)</f>
        <v>#REF!</v>
      </c>
    </row>
    <row r="13" ht="12.75" customHeight="1">
      <c r="A13" s="77" t="s">
        <v>254</v>
      </c>
      <c r="B13" s="78" t="s">
        <v>255</v>
      </c>
      <c r="C13" s="79" t="s">
        <v>256</v>
      </c>
      <c r="AA13" s="7" t="e">
        <f>INT((AA3-AA12*100)/10)</f>
        <v>#REF!</v>
      </c>
    </row>
    <row r="14" ht="12.75" customHeight="1">
      <c r="AA14" s="7" t="e">
        <f>AA3-AA12*100-AA13*10</f>
        <v>#REF!</v>
      </c>
    </row>
    <row r="15" ht="12.75" customHeight="1">
      <c r="A15" s="77" t="s">
        <v>257</v>
      </c>
      <c r="B15" s="78" t="s">
        <v>258</v>
      </c>
      <c r="C15" s="79" t="s">
        <v>259</v>
      </c>
      <c r="AA15" s="7" t="e">
        <f>INT(AA4/100)</f>
        <v>#REF!</v>
      </c>
    </row>
    <row r="16" ht="12.75" customHeight="1">
      <c r="AA16" s="7" t="e">
        <f>INT((AA4-AA15*100)/10)</f>
        <v>#REF!</v>
      </c>
    </row>
    <row r="17" ht="12.75" customHeight="1">
      <c r="A17" s="77" t="s">
        <v>260</v>
      </c>
      <c r="B17" s="78" t="s">
        <v>261</v>
      </c>
      <c r="C17" s="79" t="s">
        <v>262</v>
      </c>
      <c r="AA17" s="7" t="e">
        <f>AA4-AA15*100-AA16*10</f>
        <v>#REF!</v>
      </c>
    </row>
    <row r="18" ht="12.75" customHeight="1">
      <c r="AA18" s="7" t="e">
        <f>INT(AA5/100)</f>
        <v>#REF!</v>
      </c>
    </row>
    <row r="19" ht="12.75" customHeight="1">
      <c r="C19" s="80">
        <v>0.20000000000000001</v>
      </c>
      <c r="E19" s="81" t="s">
        <v>263</v>
      </c>
      <c r="AA19" s="7" t="e">
        <f>INT((AA5-AA18*100)/10)</f>
        <v>#REF!</v>
      </c>
    </row>
    <row r="20" ht="12.75" customHeight="1">
      <c r="C20" s="82">
        <v>5.5e-002</v>
      </c>
      <c r="E20" s="81" t="s">
        <v>264</v>
      </c>
      <c r="AA20" s="7" t="e">
        <f>AA5-AA18*100-AA19*10</f>
        <v>#REF!</v>
      </c>
    </row>
    <row r="21" ht="12.75" customHeight="1">
      <c r="C21" s="82">
        <v>0</v>
      </c>
      <c r="E21" s="81" t="s">
        <v>265</v>
      </c>
      <c r="AA21" s="7" t="e">
        <f>INT(AA6/10)</f>
        <v>#REF!</v>
      </c>
    </row>
    <row r="22" ht="12.75" customHeight="1">
      <c r="C22" s="83">
        <v>0</v>
      </c>
      <c r="E22" s="81" t="s">
        <v>266</v>
      </c>
      <c r="AA22" s="7" t="e">
        <f>ROUND(AA6-AA21*10,0)</f>
        <v>#REF!</v>
      </c>
    </row>
    <row r="23" ht="12.75" customHeight="1">
      <c r="AA23" s="7" t="e">
        <f>IF(AA12=0,"",IF(AA12=1,"",IF(AA12=2,"deux ",IF(AA12=3,"trois ",IF(AA12=4,"quatre ",IF(AA12=5,"cinq ",AA42))))))</f>
        <v>#REF!</v>
      </c>
    </row>
    <row r="24" ht="12.75" customHeight="1">
      <c r="A24" s="77" t="s">
        <v>267</v>
      </c>
      <c r="B24" s="78" t="s">
        <v>268</v>
      </c>
      <c r="C24" s="79" t="s">
        <v>269</v>
      </c>
      <c r="D24" s="79"/>
      <c r="E24" s="79"/>
      <c r="F24" s="79"/>
      <c r="G24" s="79"/>
      <c r="H24" s="79"/>
      <c r="I24" s="79"/>
      <c r="J24" s="79"/>
      <c r="AA24" s="7" t="e">
        <f>IF(AA12=0,"",IF(AA12&lt;2,"cent ",AA43))</f>
        <v>#REF!</v>
      </c>
    </row>
    <row r="25" ht="12.75" customHeight="1">
      <c r="AA25" s="7" t="e">
        <f>IF(AA13=1,AA44,IF(AA13=7,AA64,IF(AA13=9,AA80,AA89)))</f>
        <v>#REF!</v>
      </c>
    </row>
    <row r="26" ht="12.75" customHeight="1">
      <c r="A26" s="77" t="s">
        <v>270</v>
      </c>
      <c r="B26" s="78" t="s">
        <v>271</v>
      </c>
      <c r="C26" s="79" t="s">
        <v>272</v>
      </c>
      <c r="D26" s="79"/>
      <c r="E26" s="79"/>
      <c r="F26" s="79"/>
      <c r="G26" s="79"/>
      <c r="H26" s="79"/>
      <c r="I26" s="79"/>
      <c r="J26" s="79"/>
      <c r="AA26" s="7" t="e">
        <f>IF(AA7=11,"",IF(AA7=12,"",IF(AA7=13,"",IF(AA7=14,"",IF(AA7=15,"",IF(AA7=16,"",AA45))))))</f>
        <v>#REF!</v>
      </c>
    </row>
    <row r="27" ht="12.75" customHeight="1">
      <c r="AA27" s="7" t="e">
        <f>IF(AA3=0,"",IF(AA3&lt;2,"million ","millions "))</f>
        <v>#REF!</v>
      </c>
    </row>
    <row r="28" ht="12.75" customHeight="1">
      <c r="A28" s="77" t="s">
        <v>273</v>
      </c>
      <c r="B28" s="78" t="s">
        <v>274</v>
      </c>
      <c r="C28" s="79"/>
      <c r="D28" s="79"/>
      <c r="E28" s="79"/>
      <c r="F28" s="79"/>
      <c r="G28" s="79"/>
      <c r="H28" s="79"/>
      <c r="I28" s="79"/>
      <c r="J28" s="79"/>
      <c r="AA28" s="7" t="e">
        <f>IF(AA8=1,"",IF(AA15=0,"",IF(AA15=1,"",IF(AA15=2,"deux ",IF(AA15=3,"trois ",IF(AA15=4,"quatre ",IF(AA15=5,"cinq ",AA46)))))))</f>
        <v>#REF!</v>
      </c>
    </row>
    <row r="29" ht="12.75" customHeight="1">
      <c r="AA29" s="7" t="e">
        <f>IF(AA15=0,"",IF(AA15&lt;2,"cent ",AA47))</f>
        <v>#REF!</v>
      </c>
    </row>
    <row r="30" ht="12.75" customHeight="1">
      <c r="AA30" s="7" t="e">
        <f>IF(AA16=1,AA48,IF(AA16=7,AA66,IF(AA16=9,AA81,AA90)))</f>
        <v>#REF!</v>
      </c>
    </row>
    <row r="31" ht="12.75" customHeight="1">
      <c r="AA31" s="7" t="e">
        <f>IF(AA4=1,"",AA49)</f>
        <v>#REF!</v>
      </c>
    </row>
    <row r="32" ht="12.75" customHeight="1">
      <c r="AA32" s="7" t="e">
        <f>IF(AA4&gt;0,"mille ","")</f>
        <v>#REF!</v>
      </c>
    </row>
    <row r="33" ht="12.75" customHeight="1">
      <c r="AA33" s="7" t="e">
        <f>IF(INT(AA1)=0,"zéro ",IF(AA18=0,"",IF(AA18=1,"",IF(AA18=2,"deux ",IF(AA18=3,"trois ",IF(AA18=4,"quatre ",IF(AA18=5,"cinq ",AA50)))))))</f>
        <v>#REF!</v>
      </c>
    </row>
    <row r="34" ht="12.75" customHeight="1">
      <c r="AA34" s="7" t="e">
        <f>IF(AA18=0,"",IF(AA18&lt;2,"cent ",AA51))</f>
        <v>#REF!</v>
      </c>
    </row>
    <row r="35" ht="12.75" customHeight="1">
      <c r="AA35" s="7" t="e">
        <f>IF(AA19=1,AA52,IF(AA19=7,AA68,IF(AA19=9,AA83,AA91)))</f>
        <v>#REF!</v>
      </c>
    </row>
    <row r="36" ht="12.75" customHeight="1">
      <c r="AA36" s="7" t="e">
        <f>IF(AA10=11,"",IF(AA10=12,"",IF(AA10=13,"",IF(AA10=14,"",IF(AA10=15,"",IF(AA10=16,"",AA53))))))</f>
        <v>#REF!</v>
      </c>
    </row>
    <row r="37" ht="12.75" customHeight="1">
      <c r="AA37" s="7" t="e">
        <f>IF(INT(AA1&lt;2),"euro ","euros ")</f>
        <v>#REF!</v>
      </c>
    </row>
    <row r="38" ht="12.75" customHeight="1">
      <c r="AA38" s="7" t="e">
        <f>IF(AA6&gt;0,"et ","")</f>
        <v>#REF!</v>
      </c>
    </row>
    <row r="39" ht="12.75" customHeight="1">
      <c r="AA39" s="7" t="e">
        <f>IF(AA21=1,AA54,IF(AA21=7,AA70,IF(AA21=9,AA84,AA92)))</f>
        <v>#REF!</v>
      </c>
    </row>
    <row r="40" ht="12.75" customHeight="1">
      <c r="AA40" s="7" t="e">
        <f>IF(AA11=11,"",IF(AA11=12,"",IF(AA11=13,"",IF(AA11=14,"",IF(AA11=15,"",IF(AA11=16,"",AA55))))))</f>
        <v>#REF!</v>
      </c>
    </row>
    <row r="41" ht="12.75" customHeight="1">
      <c r="AA41" s="7" t="e">
        <f>IF(AA6=0,"",IF(AA6&lt;2,"centime","centimes"))</f>
        <v>#REF!</v>
      </c>
    </row>
    <row r="42" ht="12.75" customHeight="1">
      <c r="AA42" s="7" t="e">
        <f>IF(AA3=0," ",IF(AA12=6,"six ",IF(AA12=7,"sept ",IF(AA12=8,"huit ",IF(AA12=9,"neuf ",)))))</f>
        <v>#REF!</v>
      </c>
    </row>
    <row r="43" ht="12.75" customHeight="1">
      <c r="AA43" s="7" t="e">
        <f>IF(AA7&gt;0,"cent ", "cents ")</f>
        <v>#REF!</v>
      </c>
    </row>
    <row r="44" ht="12.75" customHeight="1">
      <c r="AA44" s="7" t="e">
        <f>IF(AA7=10,"dix ",IF(AA7=11,"onze ",IF(AA7=12,"douze ",IF(AA7=13,"treize ",IF(AA7=14,"quatorze ",IF(AA7=15,"quinze ",AA56))))))</f>
        <v>#REF!</v>
      </c>
    </row>
    <row r="45" ht="12.75" customHeight="1">
      <c r="AA45" s="7" t="e">
        <f>IF(AA7=17,"",IF(AA7=18,"",IF(AA7=19,"",AA57)))</f>
        <v>#REF!</v>
      </c>
    </row>
    <row r="46" ht="12.75" customHeight="1">
      <c r="AA46" s="7" t="e">
        <f>IF(AA15=6,"six ",IF(AA15=7,"sept ",IF(AA15=8,"huit ",IF(AA15=9,"neuf ",))))</f>
        <v>#REF!</v>
      </c>
    </row>
    <row r="47" ht="12.75" customHeight="1">
      <c r="AA47" s="7" t="e">
        <f>IF(AA9&gt;0,"cent ", "cents ")</f>
        <v>#REF!</v>
      </c>
    </row>
    <row r="48" ht="12.75" customHeight="1">
      <c r="AA48" s="7" t="e">
        <f>IF(AA9=10,"dix ",IF(AA9=11,"onze ",IF(AA9=12,"douze ",IF(AA9=13,"treize ",IF(AA9=14,"quatorze ",IF(AA9=15,"quinze ",AA58))))))</f>
        <v>#REF!</v>
      </c>
    </row>
    <row r="49" ht="12.75" customHeight="1">
      <c r="AA49" s="7" t="e">
        <f>IF(AA9=11,"",IF(AA9=12,"",IF(AA9=13,"",IF(AA9=14,"",IF(AA9=15,"",IF(AA9=16,"",AA59))))))</f>
        <v>#REF!</v>
      </c>
    </row>
    <row r="50" ht="12.75" customHeight="1">
      <c r="AA50" s="7" t="e">
        <f>IF(AA18=6,"six ",IF(AA18=7,"sept ",IF(AA18=8,"huit ",IF(AA18=9,"neuf ",))))</f>
        <v>#REF!</v>
      </c>
    </row>
    <row r="51" ht="12.75" customHeight="1">
      <c r="AA51" s="7" t="e">
        <f>IF(AA10&gt;0,"cent ", "cents ")</f>
        <v>#REF!</v>
      </c>
    </row>
    <row r="52" ht="12.75" customHeight="1">
      <c r="AA52" s="7" t="e">
        <f>IF(AA10=10,"dix ",IF(AA10=11,"onze ",IF(AA10=12,"douze ",IF(AA10=13,"treize ",IF(AA10=14,"quatorze ",IF(AA10=15,"quinze ",AA60))))))</f>
        <v>#REF!</v>
      </c>
    </row>
    <row r="53" ht="12.75" customHeight="1">
      <c r="AA53" s="7" t="e">
        <f>IF(AA10=17,"",IF(AA10=18,"",IF(AA10=19,"",AA61)))</f>
        <v>#REF!</v>
      </c>
    </row>
    <row r="54" ht="12.75" customHeight="1">
      <c r="AA54" s="7" t="e">
        <f>IF(AA11=10,"dix ",IF(AA11=11,"onze ",IF(AA11=12,"douze ",IF(AA11=13,"treize ",IF(AA11=14,"quatorze ",IF(AA11=15,"quinze ",AA62))))))</f>
        <v>#REF!</v>
      </c>
    </row>
    <row r="55" ht="12.75" customHeight="1">
      <c r="AA55" s="7" t="e">
        <f>IF(AA11=17,"",IF(AA11=18,"",IF(AA11=19,"",AA63)))</f>
        <v>#REF!</v>
      </c>
    </row>
    <row r="56" ht="12.75" customHeight="1">
      <c r="AA56" s="7" t="e">
        <f>IF(AA7=16,"seize ",IF(AA7=17,"dix-sept ",IF(AA7=18,"dix-huit ",IF(AA7=19,"dix-neuf ",AA64))))</f>
        <v>#REF!</v>
      </c>
    </row>
    <row r="57" ht="12.75" customHeight="1">
      <c r="AA57" s="7" t="e">
        <f>IF(AA7=21,"et un ",IF(AA7=31,"et un ",IF(AA7=41,"et un ",IF(AA7=51,"et un ",IF(AA7=61,"et un ",AA65)))))</f>
        <v>#REF!</v>
      </c>
    </row>
    <row r="58" ht="12.75" customHeight="1">
      <c r="AA58" s="7" t="e">
        <f>IF(AA9=16,"seize ",IF(AA9=17,"dix-sept ",IF(AA9=18,"dix-huit ",IF(AA9=19,"dix-neuf ",AA66))))</f>
        <v>#REF!</v>
      </c>
    </row>
    <row r="59" ht="12.75" customHeight="1">
      <c r="AA59" s="7" t="e">
        <f>IF(AA9=17,"",IF(AA9=18,"",IF(AA9=19,"",AA67)))</f>
        <v>#REF!</v>
      </c>
    </row>
    <row r="60" ht="12.75" customHeight="1">
      <c r="AA60" s="7" t="e">
        <f>IF(AA10=16,"seize ",IF(AA10=17,"dix-sept ",IF(AA10=18,"dix-huit ",IF(AA10=19,"dix-neuf ",AA68))))</f>
        <v>#REF!</v>
      </c>
    </row>
    <row r="61" ht="12.75" customHeight="1">
      <c r="AA61" s="7" t="e">
        <f>IF(AA10=21,"et un ",IF(AA10=31,"et un ",IF(AA10=41,"et un ",IF(AA10=51,"et un ",IF(AA10=61,"et un ",AA69)))))</f>
        <v>#REF!</v>
      </c>
    </row>
    <row r="62" ht="12.75" customHeight="1">
      <c r="AA62" s="7" t="e">
        <f>IF(AA11=16,"seize ",IF(AA11=17,"dix-sept ",IF(AA11=18,"dix-huit ",IF(AA11=19,"dix-neuf ",AA70))))</f>
        <v>#REF!</v>
      </c>
    </row>
    <row r="63" ht="12.75" customHeight="1">
      <c r="AA63" s="7" t="e">
        <f>IF(AA11=21,"et un ",IF(AA11=31,"et un ",IF(AA11=41,"et un ",IF(AA11=51,"et un ",IF(AA11=61,"et un ",AA71)))))</f>
        <v>#REF!</v>
      </c>
    </row>
    <row r="64" ht="12.75" customHeight="1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ht="12.75" customHeight="1">
      <c r="AA65" s="7" t="e">
        <f>IF(AA13=9,"",IF(AA13=7,"",IF(AA14=0,"",IF(AA14=1,"un ",IF(AA14=2,"deux ",IF(AA14=3,"trois ",IF(AA14=4,"quatre ",IF(AA14=5,"cinq ",AA73))))))))</f>
        <v>#REF!</v>
      </c>
    </row>
    <row r="66" ht="12.75" customHeight="1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ht="12.75" customHeight="1">
      <c r="AA67" s="7" t="e">
        <f>IF(AA9=21,"et un ",IF(AA9=31,"et un ",IF(AA9=41,"et un ",IF(AA9=51,"et un ",IF(AA9=61,"et un ",AA75)))))</f>
        <v>#REF!</v>
      </c>
    </row>
    <row r="68" ht="12.75" customHeight="1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ht="12.75" customHeight="1">
      <c r="AA69" s="7" t="e">
        <f>IF(AA19=9,"",IF(AA19=7,"",IF(AA20=0,"",IF(AA20=1,"un ",IF(AA20=2,"deux ",IF(AA20=3,"trois ",IF(AA20=4,"quatre ",IF(AA20=5,"cinq ",AA77))))))))</f>
        <v>#REF!</v>
      </c>
    </row>
    <row r="70" ht="12.75" customHeight="1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ht="12.75" customHeight="1">
      <c r="AA71" s="7" t="e">
        <f>IF(AA21=9,"",IF(AA21=7,"",IF(AA22=0,"",IF(AA22=1,"un ",IF(AA22=2,"deux ",IF(AA22=3,"trois ",IF(AA22=4,"quatre ",IF(AA22=5,"cinq ",AA79))))))))</f>
        <v>#REF!</v>
      </c>
    </row>
    <row r="72" ht="12.75" customHeight="1">
      <c r="AA72" s="7" t="e">
        <f>IF(AA7=76,"soixante-seize ",IF(AA7=77,"soixante-dix-sept ",IF(AA7=78,"soixante-dix-huit ",IF(AA7=79,"soixante-dix-neuf ",AA80))))</f>
        <v>#REF!</v>
      </c>
    </row>
    <row r="73" ht="12.75" customHeight="1">
      <c r="AA73" s="7" t="e">
        <f>IF(AA13=9,"",IF(AA14=6,"six ",IF(AA14=7,"sept ",IF(AA14=8,"huit ",IF(AA14=9,"neuf ",)))))</f>
        <v>#REF!</v>
      </c>
    </row>
    <row r="74" ht="12.75" customHeight="1">
      <c r="AA74" s="7" t="e">
        <f>IF(AA9=76,"soixante-seize ",IF(AA9=77,"soixante-dix-sept ",IF(AA9=78,"soixante-dix-huit ",IF(AA9=79,"soixante-dix-neuf ",AA81))))</f>
        <v>#REF!</v>
      </c>
    </row>
    <row r="75" ht="12.75" customHeight="1">
      <c r="AA75" s="7" t="e">
        <f>IF(AA16=9,"",IF(AA16=7,"",IF(AA17=0,"",IF(AA17=1,"un ",IF(AA17=2,"deux ",IF(AA17=3,"trois ",IF(AA17=4,"quatre ",IF(AA17=5,"cinq ",AA82))))))))</f>
        <v>#REF!</v>
      </c>
    </row>
    <row r="76" ht="12.75" customHeight="1">
      <c r="AA76" s="7" t="e">
        <f>IF(AA10=76,"soixante-seize ",IF(AA10=77,"soixante-dix-sept ",IF(AA10=78,"soixante-dix-huit ",IF(AA10=79,"soixante-dix-neuf ",AA83))))</f>
        <v>#REF!</v>
      </c>
    </row>
    <row r="77" ht="12.75" customHeight="1">
      <c r="AA77" s="7" t="e">
        <f>IF(AA19=9,"",IF(AA20=6,"six ",IF(AA20=7,"sept ",IF(AA20=8,"huit ",IF(AA20=9,"neuf ",)))))</f>
        <v>#REF!</v>
      </c>
    </row>
    <row r="78" ht="12.75" customHeight="1">
      <c r="AA78" s="7" t="e">
        <f>IF(AA11=76,"soixante-seize ",IF(AA11=77,"soixante-dix-sept ",IF(AA11=78,"soixante-dix-huit ",IF(AA11=79,"soixante-dix-neuf ",AA84))))</f>
        <v>#REF!</v>
      </c>
    </row>
    <row r="79" ht="12.75" customHeight="1">
      <c r="AA79" s="7" t="e">
        <f>IF(AA21=9,"",IF(AA22=6,"six ",IF(AA22=7,"sept ",IF(AA22=8,"huit ",IF(AA22=9,"neuf ",)))))</f>
        <v>#REF!</v>
      </c>
    </row>
    <row r="80" ht="12.75" customHeight="1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ht="12.75" customHeight="1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ht="12.75" customHeight="1">
      <c r="AA82" s="7" t="e">
        <f>IF(AA16=9,"",IF(AA17=6,"six ",IF(AA17=7,"sept ",IF(AA17=8,"huit ",IF(AA17=9,"neuf ",)))))</f>
        <v>#REF!</v>
      </c>
    </row>
    <row r="83" ht="12.75" customHeight="1">
      <c r="AA83" s="7" t="e">
        <f t="shared" ref="AA83:AA84" si="0">IF(AA10=90,"quatre-vingt-dix ",IF(AA10=91,"quatre-vingt-onze ",IF(AA10=92,"quatre-vingt-douze ",IF(AA10=93,"quatre-vingt-treize ",IF(AA10=94,"quatre-vingt-quatorze ",IF(AA10=95,"quatre-vingt-quinze ",AA87))))))</f>
        <v>#REF!</v>
      </c>
    </row>
    <row r="84" ht="12.75" customHeight="1">
      <c r="AA84" s="7" t="e">
        <f t="shared" si="0"/>
        <v>#REF!</v>
      </c>
    </row>
    <row r="85" ht="12.75" customHeight="1">
      <c r="AA85" s="7" t="e">
        <f>IF(AA7=96,"quatre-vingt-seize ",IF(AA7=97,"quatre-vingt-dix-sept ",IF(AA7=98,"quatre-vingt-dix-huit ",IF(AA7=99,"quatre-vingt-dix-neuf ",AA89))))</f>
        <v>#REF!</v>
      </c>
    </row>
    <row r="86" ht="12.75" customHeight="1">
      <c r="AA86" s="7" t="e">
        <f>IF(AA9=96,"quatre-vingt-seize ",IF(AA9=97,"quatre-vingt-dix-sept ",IF(AA9=98,"quatre-vingt-dix-huit ",IF(AA9=99,"quatre-vingt-dix-neuf ",AA90))))</f>
        <v>#REF!</v>
      </c>
    </row>
    <row r="87" ht="12.75" customHeight="1">
      <c r="AA87" s="7" t="e">
        <f t="shared" ref="AA87:AA88" si="1">IF(AA10=96,"quatre-vingt-seize ",IF(AA10=97,"quatre-vingt-dix-sept ",IF(AA10=98,"quatre-vingt-dix-huit ",IF(AA10=99,"quatre-vingt-dix-neuf ",AA91))))</f>
        <v>#REF!</v>
      </c>
    </row>
    <row r="88" ht="12.75" customHeight="1">
      <c r="AA88" s="7" t="e">
        <f t="shared" si="1"/>
        <v>#REF!</v>
      </c>
    </row>
    <row r="89" ht="12.75" customHeight="1">
      <c r="AA89" s="7" t="e">
        <f>IF(AA13=2,"vingt ",IF(AA13=3,"trente ",IF(AA13=4,"quarante ",IF(AA13=5,"cinquante ",AA93))))</f>
        <v>#REF!</v>
      </c>
    </row>
    <row r="90" ht="12.75" customHeight="1">
      <c r="AA90" s="7" t="e">
        <f>IF(AA16=2,"vingt ",IF(AA16=3,"trente ",IF(AA16=4,"quarante ",IF(AA16=5,"cinquante ",AA94))))</f>
        <v>#REF!</v>
      </c>
    </row>
    <row r="91" ht="12.75" customHeight="1">
      <c r="AA91" s="7" t="e">
        <f>IF(AA19=2,"vingt ",IF(AA19=3,"trente ",IF(AA19=4,"quarante ",IF(AA19=5,"cinquante ",AA95))))</f>
        <v>#REF!</v>
      </c>
    </row>
    <row r="92" ht="12.75" customHeight="1">
      <c r="AA92" s="7" t="e">
        <f>IF(AA21=2,"vingt ",IF(AA21=3,"trente ",IF(AA21=4,"quarante ",IF(AA21=5,"cinquante ",AA96))))</f>
        <v>#REF!</v>
      </c>
    </row>
    <row r="93" ht="12.75" customHeight="1">
      <c r="AA93" s="7" t="e">
        <f>IF(AA13=6,"soixante ",IF(AA7=80,"quatre-vingts ",IF(AA13=8,"quatre-vingt-","")))</f>
        <v>#REF!</v>
      </c>
    </row>
    <row r="94" ht="12.75" customHeight="1">
      <c r="AA94" s="7" t="e">
        <f>IF(AA16=6,"soixante ",IF(AA9=80,"quatre-vingts ",IF(AA16=8,"quatre-vingt-","")))</f>
        <v>#REF!</v>
      </c>
    </row>
    <row r="95" ht="12.75" customHeight="1">
      <c r="AA95" s="7" t="e">
        <f>IF(AA19=6,"soixante ",IF(AA10=80,"quatre-vingts ",IF(AA19=8,"quatre-vingt-","")))</f>
        <v>#REF!</v>
      </c>
    </row>
    <row r="96" ht="12.75" customHeight="1">
      <c r="AA96" s="7" t="e">
        <f>IF(AA21=6,"soixante ",IF(AA11=80,"quatre-vingts ",IF(AA21=8,"quatre-vingt-","")))</f>
        <v>#REF!</v>
      </c>
    </row>
    <row r="97" ht="12.75" customHeight="1">
      <c r="AA97" s="7">
        <f>0</f>
        <v>0</v>
      </c>
    </row>
    <row r="98" ht="12.75" customHeight="1">
      <c r="AA98" s="7" t="e">
        <f>(AA23&amp;AA24&amp;AA25&amp;AA26&amp;AA27&amp;AA28&amp;AA29&amp;AA30&amp;AA31&amp;AA32&amp;AA33&amp;AA34&amp;AA35&amp;AA36&amp;AA37&amp;AA38&amp;AA39&amp;AA40&amp;AA41)</f>
        <v>#REF!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6">
    <mergeCell ref="C3:J3"/>
    <mergeCell ref="C5:J5"/>
    <mergeCell ref="C11:J11"/>
    <mergeCell ref="C24:J24"/>
    <mergeCell ref="C26:J26"/>
    <mergeCell ref="C28:J2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baseColWidth="10" defaultColWidth="8.88671875" defaultRowHeight="14.25"/>
  <cols>
    <col customWidth="1" min="1" max="1" width="24.6640625"/>
  </cols>
  <sheetData>
    <row r="1">
      <c r="A1" s="7" t="s">
        <v>275</v>
      </c>
      <c r="B1" s="7" t="s">
        <v>276</v>
      </c>
    </row>
    <row r="2">
      <c r="A2" s="7" t="s">
        <v>277</v>
      </c>
      <c r="B2" s="7" t="s">
        <v>243</v>
      </c>
    </row>
    <row r="3">
      <c r="A3" s="7" t="s">
        <v>278</v>
      </c>
      <c r="B3" s="7">
        <v>1</v>
      </c>
    </row>
    <row r="4">
      <c r="A4" s="7" t="s">
        <v>279</v>
      </c>
      <c r="B4" s="7">
        <v>0</v>
      </c>
    </row>
    <row r="5">
      <c r="A5" s="7" t="s">
        <v>280</v>
      </c>
      <c r="B5" s="7">
        <v>0</v>
      </c>
    </row>
    <row r="6">
      <c r="A6" s="7" t="s">
        <v>281</v>
      </c>
      <c r="B6" s="7">
        <v>1</v>
      </c>
    </row>
    <row r="7">
      <c r="A7" s="7" t="s">
        <v>282</v>
      </c>
      <c r="B7" s="7">
        <v>1</v>
      </c>
    </row>
    <row r="8">
      <c r="A8" s="7" t="s">
        <v>283</v>
      </c>
      <c r="B8" s="7">
        <v>0</v>
      </c>
    </row>
    <row r="9">
      <c r="A9" s="7" t="s">
        <v>284</v>
      </c>
      <c r="B9" s="7">
        <v>0</v>
      </c>
    </row>
    <row r="10">
      <c r="A10" s="7" t="s">
        <v>285</v>
      </c>
      <c r="C10" s="7" t="s">
        <v>286</v>
      </c>
    </row>
    <row r="11">
      <c r="A11" s="7" t="s">
        <v>287</v>
      </c>
      <c r="B11" s="7">
        <v>0</v>
      </c>
    </row>
    <row r="12">
      <c r="A12" s="7" t="s">
        <v>288</v>
      </c>
      <c r="B12" s="7" t="s">
        <v>289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2"/>
    <outlinePr applyStyles="0" summaryBelow="0" summaryRight="0" showOutlineSymbols="1"/>
    <pageSetUpPr autoPageBreaks="1" fitToPage="1"/>
  </sheetPr>
  <sheetViews>
    <sheetView showGridLines="0" zoomScale="100" workbookViewId="0">
      <selection activeCell="C6" activeCellId="0" sqref="C6:J6"/>
    </sheetView>
  </sheetViews>
  <sheetFormatPr baseColWidth="10" defaultColWidth="8.88671875" defaultRowHeight="12.75" customHeight="1"/>
  <cols>
    <col customWidth="1" min="1" max="1" width="6.6640625"/>
    <col customWidth="1" min="2" max="2" width="35"/>
    <col customWidth="1" min="3" max="10" width="11.44140625"/>
  </cols>
  <sheetData>
    <row r="2" ht="12.75" customHeight="1">
      <c r="B2" s="84" t="s">
        <v>290</v>
      </c>
      <c r="C2" s="84"/>
      <c r="D2" s="84"/>
      <c r="E2" s="84"/>
      <c r="F2" s="84"/>
      <c r="G2" s="84"/>
      <c r="H2" s="84"/>
      <c r="I2" s="84"/>
      <c r="J2" s="84"/>
    </row>
    <row r="4" ht="12.75" customHeight="1">
      <c r="A4" s="77" t="s">
        <v>241</v>
      </c>
      <c r="B4" s="78" t="s">
        <v>291</v>
      </c>
      <c r="C4" s="85"/>
      <c r="D4" s="85"/>
      <c r="E4" s="85"/>
      <c r="F4" s="85"/>
      <c r="G4" s="85"/>
      <c r="H4" s="85"/>
      <c r="I4" s="85"/>
      <c r="J4" s="85"/>
    </row>
    <row r="6" ht="12.75" customHeight="1">
      <c r="A6" s="77" t="s">
        <v>244</v>
      </c>
      <c r="B6" s="78" t="s">
        <v>292</v>
      </c>
      <c r="C6" s="85"/>
      <c r="D6" s="85"/>
      <c r="E6" s="85"/>
      <c r="F6" s="85"/>
      <c r="G6" s="85"/>
      <c r="H6" s="85"/>
      <c r="I6" s="85"/>
      <c r="J6" s="85"/>
    </row>
    <row r="8" ht="12.75" customHeight="1">
      <c r="A8" s="77" t="s">
        <v>247</v>
      </c>
      <c r="B8" s="78" t="s">
        <v>293</v>
      </c>
      <c r="C8" s="85"/>
      <c r="D8" s="85"/>
      <c r="E8" s="85"/>
      <c r="F8" s="85"/>
      <c r="G8" s="85"/>
      <c r="H8" s="85"/>
      <c r="I8" s="85"/>
      <c r="J8" s="85"/>
    </row>
    <row r="10" ht="12.75" customHeight="1">
      <c r="A10" s="77" t="s">
        <v>250</v>
      </c>
      <c r="B10" s="78" t="s">
        <v>294</v>
      </c>
      <c r="C10" s="86"/>
      <c r="D10" s="86"/>
      <c r="E10" s="86"/>
      <c r="F10" s="86"/>
      <c r="G10" s="86"/>
      <c r="H10" s="86"/>
      <c r="I10" s="86"/>
      <c r="J10" s="86"/>
    </row>
    <row r="12" ht="12.75" customHeight="1">
      <c r="A12" s="77" t="s">
        <v>252</v>
      </c>
      <c r="B12" s="78" t="s">
        <v>295</v>
      </c>
      <c r="C12" s="85"/>
      <c r="D12" s="85"/>
      <c r="E12" s="85"/>
      <c r="F12" s="85"/>
      <c r="G12" s="85"/>
      <c r="H12" s="85"/>
      <c r="I12" s="85"/>
      <c r="J12" s="85"/>
    </row>
    <row r="14" ht="12.75" customHeight="1">
      <c r="A14" s="77" t="s">
        <v>254</v>
      </c>
      <c r="B14" s="78" t="s">
        <v>296</v>
      </c>
      <c r="C14" s="85"/>
      <c r="D14" s="85"/>
      <c r="E14" s="85"/>
      <c r="F14" s="85"/>
      <c r="G14" s="85"/>
      <c r="H14" s="85"/>
      <c r="I14" s="85"/>
      <c r="J14" s="85"/>
    </row>
    <row r="16" ht="12.75" customHeight="1">
      <c r="A16" s="77" t="s">
        <v>257</v>
      </c>
      <c r="B16" s="78" t="s">
        <v>297</v>
      </c>
      <c r="C16" s="85"/>
      <c r="D16" s="85"/>
      <c r="E16" s="85"/>
      <c r="F16" s="85"/>
      <c r="G16" s="85"/>
      <c r="H16" s="85"/>
      <c r="I16" s="85"/>
      <c r="J16" s="85"/>
    </row>
    <row r="18" ht="12.75" customHeight="1">
      <c r="A18" s="77" t="s">
        <v>260</v>
      </c>
      <c r="B18" s="78" t="s">
        <v>298</v>
      </c>
      <c r="C18" s="87"/>
      <c r="D18" s="87"/>
      <c r="E18" s="87"/>
      <c r="F18" s="87"/>
      <c r="G18" s="87"/>
      <c r="H18" s="87"/>
      <c r="I18" s="87"/>
      <c r="J18" s="87"/>
    </row>
    <row r="20" ht="12.75" customHeight="1">
      <c r="A20" s="77" t="s">
        <v>299</v>
      </c>
      <c r="B20" s="78" t="s">
        <v>300</v>
      </c>
      <c r="C20" s="87"/>
      <c r="D20" s="87"/>
      <c r="E20" s="87"/>
      <c r="F20" s="87"/>
      <c r="G20" s="87"/>
      <c r="H20" s="87"/>
      <c r="I20" s="87"/>
      <c r="J20" s="87"/>
    </row>
    <row r="22" ht="12.75" customHeight="1">
      <c r="A22" s="77" t="s">
        <v>267</v>
      </c>
      <c r="B22" s="78" t="s">
        <v>301</v>
      </c>
      <c r="C22" s="87"/>
      <c r="D22" s="87"/>
      <c r="E22" s="87"/>
      <c r="F22" s="87"/>
      <c r="G22" s="87"/>
      <c r="H22" s="87"/>
      <c r="I22" s="87"/>
      <c r="J22" s="87"/>
    </row>
    <row r="24" ht="12.75" customHeight="1">
      <c r="A24" s="77" t="s">
        <v>270</v>
      </c>
      <c r="B24" s="78" t="s">
        <v>302</v>
      </c>
      <c r="C24" s="85"/>
      <c r="D24" s="85"/>
      <c r="E24" s="85"/>
      <c r="F24" s="85"/>
      <c r="G24" s="85"/>
      <c r="H24" s="85"/>
      <c r="I24" s="85"/>
      <c r="J24" s="85"/>
    </row>
    <row r="28" ht="60" customHeight="1">
      <c r="A28" s="77" t="s">
        <v>273</v>
      </c>
      <c r="B28" s="78" t="s">
        <v>303</v>
      </c>
      <c r="C28" s="85"/>
      <c r="D28" s="85"/>
      <c r="E28" s="85"/>
      <c r="F28" s="85"/>
      <c r="G28" s="85"/>
      <c r="H28" s="85"/>
      <c r="I28" s="85"/>
      <c r="J28" s="85"/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0" gridLines="0"/>
  <pageMargins left="0.70866141732283017" right="0.70866141732283017" top="0.74803149606299002" bottom="0.74803149606299002" header="0.31496062992126" footer="0.31496062992126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JOUAN</dc:creator>
  <cp:revision>3</cp:revision>
  <dcterms:created xsi:type="dcterms:W3CDTF">2025-10-07T11:51:24Z</dcterms:created>
  <dcterms:modified xsi:type="dcterms:W3CDTF">2025-10-14T13:30:47Z</dcterms:modified>
</cp:coreProperties>
</file>